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4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5">'8'!$11:$11</definedName>
  </definedNames>
  <calcPr fullCalcOnLoad="1"/>
</workbook>
</file>

<file path=xl/sharedStrings.xml><?xml version="1.0" encoding="utf-8"?>
<sst xmlns="http://schemas.openxmlformats.org/spreadsheetml/2006/main" count="445" uniqueCount="214">
  <si>
    <t xml:space="preserve">Załącznik nr 11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</t>
  </si>
  <si>
    <t xml:space="preserve"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</si>
  <si>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Dział</t>
  </si>
  <si>
    <t>Rozdział</t>
  </si>
  <si>
    <t>w tym:</t>
  </si>
  <si>
    <t>1.</t>
  </si>
  <si>
    <t>2.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</si>
  <si>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</si>
  <si>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</si>
  <si>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</si>
  <si>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</si>
  <si>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</si>
  <si>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</si>
  <si>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</si>
  <si>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</si>
  <si>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</si>
  <si>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</si>
  <si>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</si>
  <si>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</si>
  <si>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</si>
  <si>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</si>
  <si>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</si>
  <si>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</si>
  <si>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</si>
  <si>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</si>
  <si>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</si>
  <si>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</si>
  <si>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</si>
  <si>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</si>
  <si>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</si>
  <si>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</si>
  <si>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</si>
  <si>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</si>
  <si>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</si>
  <si>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</si>
  <si>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</si>
  <si>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</si>
  <si>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</si>
  <si>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</si>
  <si>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</si>
  <si>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</si>
  <si>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</si>
  <si>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</si>
  <si>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</si>
  <si>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</si>
  <si>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</si>
  <si>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</si>
  <si>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</si>
  <si>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</si>
  <si>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</si>
  <si>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</si>
  <si>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</si>
  <si>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</si>
  <si>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</si>
  <si>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</si>
  <si>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</si>
  <si>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</si>
  <si>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</si>
  <si>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</si>
  <si>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</si>
  <si>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</si>
  <si>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</si>
  <si>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</si>
  <si>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Kwota dotacji</t>
  </si>
  <si>
    <t>Jednostka otrzymująca dotację</t>
  </si>
  <si>
    <t>010</t>
  </si>
  <si>
    <t>01010</t>
  </si>
  <si>
    <t>600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</si>
  <si>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</si>
  <si>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</si>
  <si>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</si>
  <si>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</si>
  <si>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</si>
  <si>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</si>
  <si>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</si>
  <si>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</si>
  <si>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</si>
  <si>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</si>
  <si>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</si>
  <si>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</si>
  <si>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</si>
  <si>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</si>
  <si>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</si>
  <si>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</si>
  <si>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</si>
  <si>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</si>
  <si>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</si>
  <si>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Miejski Ośrodek Sportu i Rekreacji w Pińczowie</t>
  </si>
  <si>
    <t>Samodzielny Zakład Opieki Zdrowotnej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</si>
  <si>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</si>
  <si>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</si>
  <si>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</si>
  <si>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</si>
  <si>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</si>
  <si>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</si>
  <si>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</si>
  <si>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</si>
  <si>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</si>
  <si>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</si>
  <si>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</si>
  <si>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</si>
  <si>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</si>
  <si>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</si>
  <si>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</si>
  <si>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</si>
  <si>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</si>
  <si>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</si>
  <si>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</si>
  <si>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</si>
  <si>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</si>
  <si>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</si>
  <si>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</si>
  <si>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</si>
  <si>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</si>
  <si>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</si>
  <si>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</si>
  <si>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</si>
  <si>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</si>
  <si>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</si>
  <si>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</si>
  <si>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</si>
  <si>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</si>
  <si>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</si>
  <si>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</si>
  <si>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</si>
  <si>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</si>
  <si>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</si>
  <si>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</si>
  <si>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</si>
  <si>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</si>
  <si>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</si>
  <si>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</si>
  <si>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</si>
  <si>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</si>
  <si>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</si>
  <si>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</si>
  <si>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</si>
  <si>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</si>
  <si>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</si>
  <si>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</si>
  <si>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</si>
  <si>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</si>
  <si>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</si>
  <si>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</si>
  <si>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</si>
  <si>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</si>
  <si>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</si>
  <si>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</si>
  <si>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</si>
  <si>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</si>
  <si>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</si>
  <si>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</si>
  <si>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</si>
  <si>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</si>
  <si>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</si>
  <si>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</si>
  <si>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</si>
  <si>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</si>
  <si>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</si>
  <si>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</si>
  <si>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</si>
  <si>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</si>
  <si>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</si>
  <si>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</t>
  </si>
  <si>
    <t>Organizacja wolnego czasu i aktywizacja społeczna dzieci i młodzieży z Gminy Pińczów poprzez zajęcia sportowe /propagujące zdrowy styl życia bez alkoholu, narkotyków i innych używek/:                                    - prowadzenie sekcji piłki ręcznej</t>
  </si>
  <si>
    <t>Organizacja wolnego czasu i aktywizacja społeczna dzieci i młodzieży z Gminy Pińczów poprzez zajęcia sportowe /propagujące zdrowy styl życia bez alkoholu, narkotyków i innych używek/:                                    - prowadzenie zajęć modelarskich                                                                - udział w zawodach</t>
  </si>
  <si>
    <t>Organizacja wolnego czasu i aktywizacja społeczna dzieci i młodzieży z Gminy Pińczów poprzez zajęcia sportowe /propagujące zdrowy styl życia bez alkoholu, narkotyków i innych używek/:                                    - prowadzenie pozalekcyjnych zajęc nauki pływania dla wszystkich zainteresowanych dzieci i młodzieży z Gminy Pińczów oraz prowadzenie sekcji pływackiej                                                              - udział w zawodach i innych imprezach sportowych na terenie gminy, regionu i kraju</t>
  </si>
  <si>
    <t>Plan limitów wydatków na wieloletnie programy inwestycyjne w latach 2009 - 2011</t>
  </si>
  <si>
    <t>Zadania inwestycyjne roczne w 2009 r.</t>
  </si>
  <si>
    <t>Dotacje celowe</t>
  </si>
  <si>
    <t>Budowa sali gimnastycznej przy Szkole Podstawowej Nr 1 w Pińczowie 2008-2010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</si>
  <si>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</si>
  <si>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</si>
  <si>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</si>
  <si>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Przebudowa ul. 7-Źródeł w Pińczowie 2008-2010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</si>
  <si>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</si>
  <si>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</si>
  <si>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</si>
  <si>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</si>
  <si>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</si>
  <si>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</si>
  <si>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</si>
  <si>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Zagospodarowanie placu i wykonanie ogrodzenia w Skawronnie Dolnym</t>
  </si>
  <si>
    <t>A. 1 047 000 
B. 0
C. 0
D. 0</t>
  </si>
  <si>
    <t>A. 1 047 000 - MSWiA "Schetynówka"
B. 0
C. 0
D. 0</t>
  </si>
  <si>
    <t>A. 1 347 000  
B. 0
C. 0
D. 0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</si>
  <si>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</si>
  <si>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</si>
  <si>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</si>
  <si>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</si>
  <si>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</si>
  <si>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</si>
  <si>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</si>
  <si>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</si>
  <si>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</si>
  <si>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</si>
  <si>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</si>
  <si>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</si>
  <si>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</si>
  <si>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Wydatki bieżące na programy i projekty realizowane ze środków pochodzących z budżetu Unii Europejskiej oraz innych źródeł zagranicznych, niepodlegających zwrotowi na 2009 rok</t>
  </si>
  <si>
    <t>853</t>
  </si>
  <si>
    <t>85395</t>
  </si>
  <si>
    <t>Załącznik Nr 4b do Uchwały Nr XXX/268/08 Rady Miejskiej w Pińczowie z dnia 28 grudnia 2008 r.</t>
  </si>
  <si>
    <t xml:space="preserve">A.      
B.
C.629 - dotacja rozwojowa
D. 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</si>
  <si>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</si>
  <si>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 xml:space="preserve">Załącznik nr 10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</t>
  </si>
  <si>
    <t>Załącznik nr 3 do  Uchwały Nr XXXIII/300/09Rady Miejskiej w Pińczowie                                             z dnia 29 kwietnia 2009 r.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</si>
  <si>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</si>
  <si>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</si>
  <si>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</si>
  <si>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 </t>
  </si>
  <si>
    <t xml:space="preserve">Załącznik nr 5 do  Uchwały Nr XXXIII/300/09  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</si>
  <si>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</t>
  </si>
  <si>
    <t>Załącznik nr 7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</si>
</sst>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 quotePrefix="1">
      <alignment/>
    </xf>
    <xf numFmtId="0" fontId="30" fillId="0" borderId="14" xfId="0" applyFont="1" applyBorder="1" applyAlignment="1">
      <alignment/>
    </xf>
    <xf numFmtId="0" fontId="0" fillId="0" borderId="11" xfId="0" applyBorder="1" applyAlignment="1">
      <alignment horizontal="left" vertical="center" indent="2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0" applyNumberFormat="1" applyFont="1" applyAlignment="1">
      <alignment/>
    </xf>
    <xf numFmtId="3" fontId="30" fillId="0" borderId="14" xfId="0" applyNumberFormat="1" applyFont="1" applyBorder="1" applyAlignment="1">
      <alignment/>
    </xf>
    <xf numFmtId="0" fontId="30" fillId="0" borderId="15" xfId="0" applyFont="1" applyBorder="1" applyAlignment="1">
      <alignment/>
    </xf>
    <xf numFmtId="3" fontId="30" fillId="0" borderId="15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29" fillId="0" borderId="18" xfId="0" applyFont="1" applyBorder="1" applyAlignment="1" quotePrefix="1">
      <alignment wrapText="1"/>
    </xf>
    <xf numFmtId="0" fontId="30" fillId="0" borderId="18" xfId="0" applyFont="1" applyBorder="1" applyAlignment="1">
      <alignment/>
    </xf>
    <xf numFmtId="3" fontId="30" fillId="0" borderId="18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10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 quotePrefix="1">
      <alignment horizontal="left" wrapText="1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2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H43">
      <selection activeCell="O52" sqref="O5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9" t="s">
        <v>206</v>
      </c>
      <c r="N1" s="109"/>
      <c r="O1" s="109"/>
    </row>
    <row r="2" spans="13:15" ht="12.75">
      <c r="M2" s="109"/>
      <c r="N2" s="109"/>
      <c r="O2" s="109"/>
    </row>
    <row r="3" spans="13:15" ht="12.75">
      <c r="M3" s="109"/>
      <c r="N3" s="109"/>
      <c r="O3" s="109"/>
    </row>
    <row r="4" spans="13:15" ht="25.5" customHeight="1">
      <c r="M4" s="109"/>
      <c r="N4" s="109"/>
      <c r="O4" s="109"/>
    </row>
    <row r="5" spans="1:15" ht="18">
      <c r="A5" s="111" t="s">
        <v>167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12</v>
      </c>
    </row>
    <row r="7" spans="1:15" s="8" customFormat="1" ht="19.5" customHeight="1">
      <c r="A7" s="112" t="s">
        <v>13</v>
      </c>
      <c r="B7" s="112" t="s">
        <v>2</v>
      </c>
      <c r="C7" s="112" t="s">
        <v>11</v>
      </c>
      <c r="D7" s="110" t="s">
        <v>24</v>
      </c>
      <c r="E7" s="110" t="s">
        <v>14</v>
      </c>
      <c r="F7" s="110" t="s">
        <v>120</v>
      </c>
      <c r="G7" s="110" t="s">
        <v>17</v>
      </c>
      <c r="H7" s="110"/>
      <c r="I7" s="110"/>
      <c r="J7" s="110"/>
      <c r="K7" s="110"/>
      <c r="L7" s="110"/>
      <c r="M7" s="110"/>
      <c r="N7" s="110"/>
      <c r="O7" s="110" t="s">
        <v>15</v>
      </c>
    </row>
    <row r="8" spans="1:15" s="8" customFormat="1" ht="19.5" customHeight="1">
      <c r="A8" s="112"/>
      <c r="B8" s="112"/>
      <c r="C8" s="112"/>
      <c r="D8" s="110"/>
      <c r="E8" s="110"/>
      <c r="F8" s="110"/>
      <c r="G8" s="110" t="s">
        <v>121</v>
      </c>
      <c r="H8" s="110" t="s">
        <v>8</v>
      </c>
      <c r="I8" s="110"/>
      <c r="J8" s="110"/>
      <c r="K8" s="110"/>
      <c r="L8" s="110" t="s">
        <v>30</v>
      </c>
      <c r="M8" s="110" t="s">
        <v>101</v>
      </c>
      <c r="N8" s="110" t="s">
        <v>122</v>
      </c>
      <c r="O8" s="110"/>
    </row>
    <row r="9" spans="1:15" s="8" customFormat="1" ht="29.25" customHeight="1">
      <c r="A9" s="112"/>
      <c r="B9" s="112"/>
      <c r="C9" s="112"/>
      <c r="D9" s="110"/>
      <c r="E9" s="110"/>
      <c r="F9" s="110"/>
      <c r="G9" s="110"/>
      <c r="H9" s="110" t="s">
        <v>26</v>
      </c>
      <c r="I9" s="110" t="s">
        <v>22</v>
      </c>
      <c r="J9" s="110" t="s">
        <v>27</v>
      </c>
      <c r="K9" s="110" t="s">
        <v>23</v>
      </c>
      <c r="L9" s="110"/>
      <c r="M9" s="110"/>
      <c r="N9" s="110"/>
      <c r="O9" s="110"/>
    </row>
    <row r="10" spans="1:15" s="8" customFormat="1" ht="19.5" customHeight="1">
      <c r="A10" s="112"/>
      <c r="B10" s="112"/>
      <c r="C10" s="112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s="8" customFormat="1" ht="19.5" customHeight="1">
      <c r="A11" s="112"/>
      <c r="B11" s="112"/>
      <c r="C11" s="112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/>
      <c r="O12" s="5">
        <v>13</v>
      </c>
    </row>
    <row r="13" spans="1:15" ht="63.75">
      <c r="A13" s="38">
        <v>1</v>
      </c>
      <c r="B13" s="39" t="s">
        <v>65</v>
      </c>
      <c r="C13" s="39" t="s">
        <v>66</v>
      </c>
      <c r="D13" s="44" t="s">
        <v>191</v>
      </c>
      <c r="E13" s="41">
        <f>G13+L13+M13+N13+F13</f>
        <v>4956000</v>
      </c>
      <c r="F13" s="41">
        <v>456000</v>
      </c>
      <c r="G13" s="41">
        <f>H13+I13+K13</f>
        <v>450000</v>
      </c>
      <c r="H13" s="41">
        <v>100000</v>
      </c>
      <c r="I13" s="41">
        <v>350000</v>
      </c>
      <c r="J13" s="42" t="s">
        <v>70</v>
      </c>
      <c r="K13" s="41">
        <v>0</v>
      </c>
      <c r="L13" s="41">
        <v>1000000</v>
      </c>
      <c r="M13" s="41">
        <v>3050000</v>
      </c>
      <c r="N13" s="41">
        <v>0</v>
      </c>
      <c r="O13" s="43" t="s">
        <v>71</v>
      </c>
    </row>
    <row r="14" spans="1:15" ht="54" customHeight="1">
      <c r="A14" s="38">
        <v>2</v>
      </c>
      <c r="B14" s="39" t="s">
        <v>65</v>
      </c>
      <c r="C14" s="39" t="s">
        <v>66</v>
      </c>
      <c r="D14" s="44" t="s">
        <v>116</v>
      </c>
      <c r="E14" s="41">
        <f aca="true" t="shared" si="0" ref="E14:E44">G14+L14+M14+N14+F14</f>
        <v>5500000</v>
      </c>
      <c r="F14" s="41">
        <v>1000000</v>
      </c>
      <c r="G14" s="41">
        <f>H14+I14+K14</f>
        <v>4500000</v>
      </c>
      <c r="H14" s="41">
        <f>1449228+100000</f>
        <v>1549228</v>
      </c>
      <c r="I14" s="41">
        <v>450772</v>
      </c>
      <c r="J14" s="42" t="s">
        <v>70</v>
      </c>
      <c r="K14" s="41">
        <v>2500000</v>
      </c>
      <c r="L14" s="41">
        <v>0</v>
      </c>
      <c r="M14" s="41">
        <v>0</v>
      </c>
      <c r="N14" s="41">
        <v>0</v>
      </c>
      <c r="O14" s="43" t="s">
        <v>71</v>
      </c>
    </row>
    <row r="15" spans="1:15" ht="12.75">
      <c r="A15" s="114" t="s">
        <v>72</v>
      </c>
      <c r="B15" s="114"/>
      <c r="C15" s="114"/>
      <c r="D15" s="114"/>
      <c r="E15" s="45">
        <f>E14+E13</f>
        <v>10456000</v>
      </c>
      <c r="F15" s="45">
        <f>F14+F13</f>
        <v>1456000</v>
      </c>
      <c r="G15" s="45">
        <f>G14+G13</f>
        <v>4950000</v>
      </c>
      <c r="H15" s="45">
        <f>H14+H13</f>
        <v>1649228</v>
      </c>
      <c r="I15" s="45">
        <f>I14+I13</f>
        <v>800772</v>
      </c>
      <c r="J15" s="45" t="s">
        <v>73</v>
      </c>
      <c r="K15" s="45">
        <f>K14+K13</f>
        <v>2500000</v>
      </c>
      <c r="L15" s="45">
        <f>L14+L13</f>
        <v>1000000</v>
      </c>
      <c r="M15" s="45">
        <f>M14+M13</f>
        <v>3050000</v>
      </c>
      <c r="N15" s="45">
        <f>N14+N13</f>
        <v>0</v>
      </c>
      <c r="O15" s="45" t="s">
        <v>73</v>
      </c>
    </row>
    <row r="16" spans="1:15" ht="63.75">
      <c r="A16" s="38">
        <v>3</v>
      </c>
      <c r="B16" s="39" t="s">
        <v>67</v>
      </c>
      <c r="C16" s="38">
        <v>60013</v>
      </c>
      <c r="D16" s="42" t="s">
        <v>74</v>
      </c>
      <c r="E16" s="41">
        <f t="shared" si="0"/>
        <v>30000</v>
      </c>
      <c r="F16" s="41">
        <v>0</v>
      </c>
      <c r="G16" s="41">
        <f>H16+I16+K16</f>
        <v>30000</v>
      </c>
      <c r="H16" s="41">
        <v>30000</v>
      </c>
      <c r="I16" s="41">
        <v>0</v>
      </c>
      <c r="J16" s="42" t="s">
        <v>70</v>
      </c>
      <c r="K16" s="41">
        <v>0</v>
      </c>
      <c r="L16" s="41">
        <v>0</v>
      </c>
      <c r="M16" s="41">
        <v>0</v>
      </c>
      <c r="N16" s="41">
        <v>0</v>
      </c>
      <c r="O16" s="43" t="s">
        <v>71</v>
      </c>
    </row>
    <row r="17" spans="1:15" ht="114.75">
      <c r="A17" s="38">
        <v>4</v>
      </c>
      <c r="B17" s="39" t="s">
        <v>67</v>
      </c>
      <c r="C17" s="38">
        <v>60013</v>
      </c>
      <c r="D17" s="42" t="s">
        <v>75</v>
      </c>
      <c r="E17" s="41">
        <f t="shared" si="0"/>
        <v>270000</v>
      </c>
      <c r="F17" s="41">
        <v>100000</v>
      </c>
      <c r="G17" s="41">
        <f aca="true" t="shared" si="1" ref="G17:G27">H17+I17+K17</f>
        <v>170000</v>
      </c>
      <c r="H17" s="41">
        <v>20000</v>
      </c>
      <c r="I17" s="41">
        <v>150000</v>
      </c>
      <c r="J17" s="42" t="s">
        <v>70</v>
      </c>
      <c r="K17" s="41">
        <v>0</v>
      </c>
      <c r="L17" s="41">
        <v>0</v>
      </c>
      <c r="M17" s="41">
        <v>0</v>
      </c>
      <c r="N17" s="41">
        <v>0</v>
      </c>
      <c r="O17" s="43" t="s">
        <v>71</v>
      </c>
    </row>
    <row r="18" spans="1:15" ht="51">
      <c r="A18" s="38">
        <v>5</v>
      </c>
      <c r="B18" s="39" t="s">
        <v>67</v>
      </c>
      <c r="C18" s="38">
        <v>60016</v>
      </c>
      <c r="D18" s="42" t="s">
        <v>158</v>
      </c>
      <c r="E18" s="41">
        <f t="shared" si="0"/>
        <v>194256</v>
      </c>
      <c r="F18" s="41">
        <f>94256+50000</f>
        <v>144256</v>
      </c>
      <c r="G18" s="41">
        <f t="shared" si="1"/>
        <v>50000</v>
      </c>
      <c r="H18" s="41">
        <v>50000</v>
      </c>
      <c r="I18" s="41">
        <v>0</v>
      </c>
      <c r="J18" s="42" t="s">
        <v>70</v>
      </c>
      <c r="K18" s="41">
        <v>0</v>
      </c>
      <c r="L18" s="41">
        <v>0</v>
      </c>
      <c r="M18" s="41">
        <v>0</v>
      </c>
      <c r="N18" s="41">
        <v>0</v>
      </c>
      <c r="O18" s="43" t="s">
        <v>71</v>
      </c>
    </row>
    <row r="19" spans="1:15" ht="63.75">
      <c r="A19" s="38">
        <v>6</v>
      </c>
      <c r="B19" s="39" t="s">
        <v>67</v>
      </c>
      <c r="C19" s="38">
        <v>60016</v>
      </c>
      <c r="D19" s="42" t="s">
        <v>100</v>
      </c>
      <c r="E19" s="41">
        <f t="shared" si="0"/>
        <v>1623594</v>
      </c>
      <c r="F19" s="41">
        <f>34894+988700</f>
        <v>1023594</v>
      </c>
      <c r="G19" s="41">
        <f t="shared" si="1"/>
        <v>600000</v>
      </c>
      <c r="H19" s="41">
        <f>100000-50000</f>
        <v>50000</v>
      </c>
      <c r="I19" s="41">
        <f>500000+50000</f>
        <v>550000</v>
      </c>
      <c r="J19" s="42" t="s">
        <v>70</v>
      </c>
      <c r="K19" s="41">
        <v>0</v>
      </c>
      <c r="L19" s="41">
        <v>0</v>
      </c>
      <c r="M19" s="41">
        <v>0</v>
      </c>
      <c r="N19" s="41">
        <v>0</v>
      </c>
      <c r="O19" s="43" t="s">
        <v>71</v>
      </c>
    </row>
    <row r="20" spans="1:15" ht="51">
      <c r="A20" s="38">
        <v>7</v>
      </c>
      <c r="B20" s="39" t="s">
        <v>67</v>
      </c>
      <c r="C20" s="38">
        <v>60016</v>
      </c>
      <c r="D20" s="42" t="s">
        <v>172</v>
      </c>
      <c r="E20" s="41">
        <f t="shared" si="0"/>
        <v>4600000</v>
      </c>
      <c r="F20" s="41">
        <v>80000</v>
      </c>
      <c r="G20" s="41">
        <f t="shared" si="1"/>
        <v>800000</v>
      </c>
      <c r="H20" s="41">
        <v>0</v>
      </c>
      <c r="I20" s="41">
        <v>800000</v>
      </c>
      <c r="J20" s="42" t="s">
        <v>70</v>
      </c>
      <c r="K20" s="41">
        <v>0</v>
      </c>
      <c r="L20" s="41">
        <f>3520000+200000</f>
        <v>3720000</v>
      </c>
      <c r="M20" s="41">
        <v>0</v>
      </c>
      <c r="N20" s="41">
        <v>0</v>
      </c>
      <c r="O20" s="43" t="s">
        <v>71</v>
      </c>
    </row>
    <row r="21" spans="1:15" ht="89.25">
      <c r="A21" s="38">
        <v>8</v>
      </c>
      <c r="B21" s="39" t="s">
        <v>67</v>
      </c>
      <c r="C21" s="38">
        <v>60016</v>
      </c>
      <c r="D21" s="42" t="s">
        <v>173</v>
      </c>
      <c r="E21" s="41">
        <f t="shared" si="0"/>
        <v>2103000</v>
      </c>
      <c r="F21" s="41">
        <v>206000</v>
      </c>
      <c r="G21" s="41">
        <f>H21+I21+K21+1000000+47000</f>
        <v>1897000</v>
      </c>
      <c r="H21" s="41">
        <f>500000-250000</f>
        <v>250000</v>
      </c>
      <c r="I21" s="41">
        <f>500000+100000</f>
        <v>600000</v>
      </c>
      <c r="J21" s="42" t="s">
        <v>184</v>
      </c>
      <c r="K21" s="41">
        <v>0</v>
      </c>
      <c r="L21" s="41">
        <v>0</v>
      </c>
      <c r="M21" s="41">
        <v>0</v>
      </c>
      <c r="N21" s="41">
        <v>0</v>
      </c>
      <c r="O21" s="43" t="s">
        <v>71</v>
      </c>
    </row>
    <row r="22" spans="1:15" ht="63.75">
      <c r="A22" s="38">
        <v>9</v>
      </c>
      <c r="B22" s="47">
        <v>600</v>
      </c>
      <c r="C22" s="47">
        <v>60016</v>
      </c>
      <c r="D22" s="40" t="s">
        <v>76</v>
      </c>
      <c r="E22" s="41">
        <f t="shared" si="0"/>
        <v>490219</v>
      </c>
      <c r="F22" s="41">
        <f>100219+340000</f>
        <v>440219</v>
      </c>
      <c r="G22" s="41">
        <f t="shared" si="1"/>
        <v>50000</v>
      </c>
      <c r="H22" s="41">
        <v>50000</v>
      </c>
      <c r="I22" s="41">
        <v>0</v>
      </c>
      <c r="J22" s="42" t="s">
        <v>70</v>
      </c>
      <c r="K22" s="41">
        <v>0</v>
      </c>
      <c r="L22" s="41">
        <v>0</v>
      </c>
      <c r="M22" s="41">
        <v>0</v>
      </c>
      <c r="N22" s="41">
        <v>0</v>
      </c>
      <c r="O22" s="43" t="s">
        <v>71</v>
      </c>
    </row>
    <row r="23" spans="1:15" ht="63.75">
      <c r="A23" s="38">
        <v>10</v>
      </c>
      <c r="B23" s="47">
        <v>600</v>
      </c>
      <c r="C23" s="47">
        <v>60016</v>
      </c>
      <c r="D23" s="40" t="s">
        <v>77</v>
      </c>
      <c r="E23" s="41">
        <f t="shared" si="0"/>
        <v>130000</v>
      </c>
      <c r="F23" s="41">
        <v>10000</v>
      </c>
      <c r="G23" s="41">
        <f t="shared" si="1"/>
        <v>120000</v>
      </c>
      <c r="H23" s="41">
        <v>20000</v>
      </c>
      <c r="I23" s="41">
        <v>100000</v>
      </c>
      <c r="J23" s="42" t="s">
        <v>70</v>
      </c>
      <c r="K23" s="41">
        <v>0</v>
      </c>
      <c r="L23" s="41">
        <v>0</v>
      </c>
      <c r="M23" s="41">
        <v>0</v>
      </c>
      <c r="N23" s="41">
        <v>0</v>
      </c>
      <c r="O23" s="43" t="s">
        <v>71</v>
      </c>
    </row>
    <row r="24" spans="1:15" ht="63.75">
      <c r="A24" s="38">
        <v>11</v>
      </c>
      <c r="B24" s="47">
        <v>600</v>
      </c>
      <c r="C24" s="47">
        <v>60016</v>
      </c>
      <c r="D24" s="40" t="s">
        <v>160</v>
      </c>
      <c r="E24" s="41">
        <f t="shared" si="0"/>
        <v>300000</v>
      </c>
      <c r="F24" s="41">
        <v>5000</v>
      </c>
      <c r="G24" s="41">
        <f t="shared" si="1"/>
        <v>232000</v>
      </c>
      <c r="H24" s="41">
        <f>20000+112000-100000</f>
        <v>32000</v>
      </c>
      <c r="I24" s="41">
        <f>100000+100000</f>
        <v>200000</v>
      </c>
      <c r="J24" s="42" t="s">
        <v>70</v>
      </c>
      <c r="K24" s="41">
        <v>0</v>
      </c>
      <c r="L24" s="41">
        <v>63000</v>
      </c>
      <c r="M24" s="41">
        <v>0</v>
      </c>
      <c r="N24" s="41">
        <v>0</v>
      </c>
      <c r="O24" s="43" t="s">
        <v>71</v>
      </c>
    </row>
    <row r="25" spans="1:15" ht="37.5" customHeight="1">
      <c r="A25" s="38">
        <v>12</v>
      </c>
      <c r="B25" s="47">
        <v>600</v>
      </c>
      <c r="C25" s="47">
        <v>60016</v>
      </c>
      <c r="D25" s="40" t="s">
        <v>117</v>
      </c>
      <c r="E25" s="41">
        <f t="shared" si="0"/>
        <v>910000</v>
      </c>
      <c r="F25" s="41">
        <v>380000</v>
      </c>
      <c r="G25" s="41">
        <f t="shared" si="1"/>
        <v>530000</v>
      </c>
      <c r="H25" s="41">
        <v>30000</v>
      </c>
      <c r="I25" s="41">
        <v>500000</v>
      </c>
      <c r="J25" s="42" t="s">
        <v>70</v>
      </c>
      <c r="K25" s="41">
        <v>0</v>
      </c>
      <c r="L25" s="41">
        <v>0</v>
      </c>
      <c r="M25" s="41">
        <v>0</v>
      </c>
      <c r="N25" s="41">
        <v>0</v>
      </c>
      <c r="O25" s="43" t="s">
        <v>71</v>
      </c>
    </row>
    <row r="26" spans="1:15" ht="37.5" customHeight="1">
      <c r="A26" s="38">
        <v>13</v>
      </c>
      <c r="B26" s="47">
        <v>600</v>
      </c>
      <c r="C26" s="47">
        <v>60016</v>
      </c>
      <c r="D26" s="40" t="s">
        <v>159</v>
      </c>
      <c r="E26" s="41">
        <f t="shared" si="0"/>
        <v>1220000</v>
      </c>
      <c r="F26" s="41">
        <v>0</v>
      </c>
      <c r="G26" s="41">
        <f t="shared" si="1"/>
        <v>20000</v>
      </c>
      <c r="H26" s="41">
        <v>20000</v>
      </c>
      <c r="I26" s="41">
        <v>0</v>
      </c>
      <c r="J26" s="42" t="s">
        <v>70</v>
      </c>
      <c r="K26" s="41">
        <v>0</v>
      </c>
      <c r="L26" s="41">
        <v>1200000</v>
      </c>
      <c r="M26" s="41">
        <v>0</v>
      </c>
      <c r="N26" s="41">
        <v>0</v>
      </c>
      <c r="O26" s="43" t="s">
        <v>71</v>
      </c>
    </row>
    <row r="27" spans="1:15" ht="51">
      <c r="A27" s="38">
        <v>14</v>
      </c>
      <c r="B27" s="47">
        <v>600</v>
      </c>
      <c r="C27" s="47">
        <v>60016</v>
      </c>
      <c r="D27" s="40" t="s">
        <v>174</v>
      </c>
      <c r="E27" s="41">
        <f t="shared" si="0"/>
        <v>980000</v>
      </c>
      <c r="F27" s="41">
        <v>0</v>
      </c>
      <c r="G27" s="41">
        <f t="shared" si="1"/>
        <v>150000</v>
      </c>
      <c r="H27" s="41">
        <v>50000</v>
      </c>
      <c r="I27" s="41">
        <f>250000-150000</f>
        <v>100000</v>
      </c>
      <c r="J27" s="42" t="s">
        <v>70</v>
      </c>
      <c r="K27" s="41">
        <v>0</v>
      </c>
      <c r="L27" s="41">
        <f>680000+150000</f>
        <v>830000</v>
      </c>
      <c r="M27" s="41">
        <v>0</v>
      </c>
      <c r="N27" s="41">
        <v>0</v>
      </c>
      <c r="O27" s="43" t="s">
        <v>71</v>
      </c>
    </row>
    <row r="28" spans="1:16" s="53" customFormat="1" ht="64.5" customHeight="1">
      <c r="A28" s="113" t="s">
        <v>78</v>
      </c>
      <c r="B28" s="113"/>
      <c r="C28" s="113"/>
      <c r="D28" s="113"/>
      <c r="E28" s="45">
        <f>SUM(E16:E27)</f>
        <v>12851069</v>
      </c>
      <c r="F28" s="45">
        <f>SUM(F16:F27)</f>
        <v>2389069</v>
      </c>
      <c r="G28" s="45">
        <f>SUM(G16:G27)</f>
        <v>4649000</v>
      </c>
      <c r="H28" s="45">
        <f>SUM(H16:H27)</f>
        <v>602000</v>
      </c>
      <c r="I28" s="45">
        <f>SUM(I16:I27)</f>
        <v>3000000</v>
      </c>
      <c r="J28" s="52" t="s">
        <v>183</v>
      </c>
      <c r="K28" s="45">
        <f>K21+K20</f>
        <v>0</v>
      </c>
      <c r="L28" s="45">
        <f>SUM(L16:L27)</f>
        <v>5813000</v>
      </c>
      <c r="M28" s="45">
        <v>0</v>
      </c>
      <c r="N28" s="45">
        <v>0</v>
      </c>
      <c r="O28" s="46" t="s">
        <v>73</v>
      </c>
      <c r="P28" s="79"/>
    </row>
    <row r="29" spans="1:15" ht="51">
      <c r="A29" s="38">
        <v>15</v>
      </c>
      <c r="B29" s="38">
        <v>700</v>
      </c>
      <c r="C29" s="38">
        <v>70095</v>
      </c>
      <c r="D29" s="40" t="s">
        <v>175</v>
      </c>
      <c r="E29" s="41">
        <f t="shared" si="0"/>
        <v>581000</v>
      </c>
      <c r="F29" s="41">
        <v>21000</v>
      </c>
      <c r="G29" s="41">
        <f>70000-10000</f>
        <v>60000</v>
      </c>
      <c r="H29" s="41">
        <f>40000-10000</f>
        <v>30000</v>
      </c>
      <c r="I29" s="41">
        <v>30000</v>
      </c>
      <c r="J29" s="42" t="s">
        <v>70</v>
      </c>
      <c r="K29" s="41">
        <v>0</v>
      </c>
      <c r="L29" s="41">
        <v>500000</v>
      </c>
      <c r="M29" s="41">
        <v>0</v>
      </c>
      <c r="N29" s="41">
        <v>0</v>
      </c>
      <c r="O29" s="43" t="s">
        <v>71</v>
      </c>
    </row>
    <row r="30" spans="1:15" s="53" customFormat="1" ht="35.25" customHeight="1">
      <c r="A30" s="113" t="s">
        <v>79</v>
      </c>
      <c r="B30" s="113"/>
      <c r="C30" s="113"/>
      <c r="D30" s="113"/>
      <c r="E30" s="45">
        <f>E29</f>
        <v>581000</v>
      </c>
      <c r="F30" s="45">
        <f>F29</f>
        <v>21000</v>
      </c>
      <c r="G30" s="45">
        <f>G29</f>
        <v>60000</v>
      </c>
      <c r="H30" s="45">
        <f>H29</f>
        <v>30000</v>
      </c>
      <c r="I30" s="45">
        <f>I29</f>
        <v>30000</v>
      </c>
      <c r="J30" s="45" t="s">
        <v>73</v>
      </c>
      <c r="K30" s="45">
        <f>K29</f>
        <v>0</v>
      </c>
      <c r="L30" s="45">
        <f>L29</f>
        <v>500000</v>
      </c>
      <c r="M30" s="45">
        <f>M29</f>
        <v>0</v>
      </c>
      <c r="N30" s="45">
        <f>N29</f>
        <v>0</v>
      </c>
      <c r="O30" s="45" t="s">
        <v>73</v>
      </c>
    </row>
    <row r="31" spans="1:15" s="53" customFormat="1" ht="57" customHeight="1">
      <c r="A31" s="43">
        <v>16</v>
      </c>
      <c r="B31" s="43">
        <v>750</v>
      </c>
      <c r="C31" s="43">
        <v>75023</v>
      </c>
      <c r="D31" s="44" t="s">
        <v>178</v>
      </c>
      <c r="E31" s="41">
        <f>G31+L31+M31+N31+F31</f>
        <v>59435</v>
      </c>
      <c r="F31" s="41">
        <v>0</v>
      </c>
      <c r="G31" s="41">
        <f>H31+I31+K31</f>
        <v>59000</v>
      </c>
      <c r="H31" s="41">
        <v>59000</v>
      </c>
      <c r="I31" s="41">
        <v>0</v>
      </c>
      <c r="J31" s="42" t="s">
        <v>70</v>
      </c>
      <c r="K31" s="41">
        <v>0</v>
      </c>
      <c r="L31" s="41">
        <v>435</v>
      </c>
      <c r="M31" s="41">
        <v>0</v>
      </c>
      <c r="N31" s="41">
        <v>0</v>
      </c>
      <c r="O31" s="43" t="s">
        <v>71</v>
      </c>
    </row>
    <row r="32" spans="1:15" s="53" customFormat="1" ht="35.25" customHeight="1">
      <c r="A32" s="113" t="s">
        <v>86</v>
      </c>
      <c r="B32" s="113"/>
      <c r="C32" s="113"/>
      <c r="D32" s="113"/>
      <c r="E32" s="45">
        <f>E31</f>
        <v>59435</v>
      </c>
      <c r="F32" s="45">
        <f>F31</f>
        <v>0</v>
      </c>
      <c r="G32" s="45">
        <f>G31</f>
        <v>59000</v>
      </c>
      <c r="H32" s="45">
        <f>H31</f>
        <v>59000</v>
      </c>
      <c r="I32" s="45">
        <f>I31</f>
        <v>0</v>
      </c>
      <c r="J32" s="45" t="s">
        <v>73</v>
      </c>
      <c r="K32" s="45">
        <f>K31</f>
        <v>0</v>
      </c>
      <c r="L32" s="45">
        <f>L31</f>
        <v>435</v>
      </c>
      <c r="M32" s="45">
        <f>M31</f>
        <v>0</v>
      </c>
      <c r="N32" s="45">
        <f>N31</f>
        <v>0</v>
      </c>
      <c r="O32" s="45" t="s">
        <v>179</v>
      </c>
    </row>
    <row r="33" spans="1:15" ht="63.75">
      <c r="A33" s="43">
        <v>17</v>
      </c>
      <c r="B33" s="43">
        <v>801</v>
      </c>
      <c r="C33" s="43">
        <v>80101</v>
      </c>
      <c r="D33" s="44" t="s">
        <v>170</v>
      </c>
      <c r="E33" s="41">
        <f>G33+L33+M33+N33+F33</f>
        <v>5120000</v>
      </c>
      <c r="F33" s="41">
        <v>20000</v>
      </c>
      <c r="G33" s="41">
        <f>H33+I33</f>
        <v>70000</v>
      </c>
      <c r="H33" s="41">
        <v>10000</v>
      </c>
      <c r="I33" s="41">
        <f>90000-30000</f>
        <v>60000</v>
      </c>
      <c r="J33" s="42" t="s">
        <v>70</v>
      </c>
      <c r="K33" s="41">
        <v>0</v>
      </c>
      <c r="L33" s="41">
        <f>5000000+30000</f>
        <v>5030000</v>
      </c>
      <c r="M33" s="41">
        <v>0</v>
      </c>
      <c r="N33" s="41">
        <v>0</v>
      </c>
      <c r="O33" s="43" t="s">
        <v>71</v>
      </c>
    </row>
    <row r="34" spans="1:15" ht="76.5">
      <c r="A34" s="43">
        <v>18</v>
      </c>
      <c r="B34" s="43">
        <v>801</v>
      </c>
      <c r="C34" s="43">
        <v>80110</v>
      </c>
      <c r="D34" s="44" t="s">
        <v>83</v>
      </c>
      <c r="E34" s="41">
        <f t="shared" si="0"/>
        <v>901000</v>
      </c>
      <c r="F34" s="41">
        <v>1000</v>
      </c>
      <c r="G34" s="41">
        <v>600000</v>
      </c>
      <c r="H34" s="41">
        <v>100000</v>
      </c>
      <c r="I34" s="41">
        <v>200000</v>
      </c>
      <c r="J34" s="42" t="s">
        <v>153</v>
      </c>
      <c r="K34" s="41">
        <v>0</v>
      </c>
      <c r="L34" s="41">
        <v>300000</v>
      </c>
      <c r="M34" s="41">
        <v>0</v>
      </c>
      <c r="N34" s="41">
        <v>0</v>
      </c>
      <c r="O34" s="43" t="s">
        <v>71</v>
      </c>
    </row>
    <row r="35" spans="1:15" ht="51">
      <c r="A35" s="113" t="s">
        <v>80</v>
      </c>
      <c r="B35" s="113"/>
      <c r="C35" s="113"/>
      <c r="D35" s="113"/>
      <c r="E35" s="45">
        <f>E34+E33</f>
        <v>6021000</v>
      </c>
      <c r="F35" s="45">
        <f>F34+F33</f>
        <v>21000</v>
      </c>
      <c r="G35" s="45">
        <f>G34+G33</f>
        <v>670000</v>
      </c>
      <c r="H35" s="45">
        <f>H34+H33</f>
        <v>110000</v>
      </c>
      <c r="I35" s="45">
        <f>I34+I33</f>
        <v>260000</v>
      </c>
      <c r="J35" s="52" t="s">
        <v>154</v>
      </c>
      <c r="K35" s="45">
        <f>K34+K33</f>
        <v>0</v>
      </c>
      <c r="L35" s="45">
        <f>L34+L33</f>
        <v>5330000</v>
      </c>
      <c r="M35" s="45">
        <f>M34+M33</f>
        <v>0</v>
      </c>
      <c r="N35" s="45">
        <f>N34+N33</f>
        <v>0</v>
      </c>
      <c r="O35" s="45" t="s">
        <v>73</v>
      </c>
    </row>
    <row r="36" spans="1:15" s="54" customFormat="1" ht="51">
      <c r="A36" s="43">
        <v>19</v>
      </c>
      <c r="B36" s="43">
        <v>900</v>
      </c>
      <c r="C36" s="43">
        <v>90005</v>
      </c>
      <c r="D36" s="44" t="s">
        <v>190</v>
      </c>
      <c r="E36" s="41">
        <f t="shared" si="0"/>
        <v>310000</v>
      </c>
      <c r="F36" s="41">
        <v>0</v>
      </c>
      <c r="G36" s="41">
        <f>H36</f>
        <v>10000</v>
      </c>
      <c r="H36" s="41">
        <v>10000</v>
      </c>
      <c r="I36" s="41">
        <v>0</v>
      </c>
      <c r="J36" s="42" t="s">
        <v>70</v>
      </c>
      <c r="K36" s="41">
        <v>0</v>
      </c>
      <c r="L36" s="41">
        <v>300000</v>
      </c>
      <c r="M36" s="41">
        <v>0</v>
      </c>
      <c r="N36" s="41">
        <v>0</v>
      </c>
      <c r="O36" s="43" t="s">
        <v>71</v>
      </c>
    </row>
    <row r="37" spans="1:15" ht="60.75" customHeight="1">
      <c r="A37" s="38">
        <v>20</v>
      </c>
      <c r="B37" s="39" t="s">
        <v>68</v>
      </c>
      <c r="C37" s="38">
        <v>90095</v>
      </c>
      <c r="D37" s="40" t="s">
        <v>176</v>
      </c>
      <c r="E37" s="41">
        <f t="shared" si="0"/>
        <v>1401000</v>
      </c>
      <c r="F37" s="41">
        <v>1000</v>
      </c>
      <c r="G37" s="41">
        <v>0</v>
      </c>
      <c r="H37" s="41">
        <f>G37</f>
        <v>0</v>
      </c>
      <c r="I37" s="41">
        <v>0</v>
      </c>
      <c r="J37" s="42" t="s">
        <v>70</v>
      </c>
      <c r="K37" s="41">
        <v>0</v>
      </c>
      <c r="L37" s="41">
        <v>1400000</v>
      </c>
      <c r="M37" s="41">
        <v>0</v>
      </c>
      <c r="N37" s="41">
        <v>0</v>
      </c>
      <c r="O37" s="43" t="s">
        <v>71</v>
      </c>
    </row>
    <row r="38" spans="1:15" ht="63.75">
      <c r="A38" s="38">
        <v>21</v>
      </c>
      <c r="B38" s="39" t="s">
        <v>68</v>
      </c>
      <c r="C38" s="38">
        <v>90095</v>
      </c>
      <c r="D38" s="40" t="s">
        <v>84</v>
      </c>
      <c r="E38" s="41">
        <f t="shared" si="0"/>
        <v>3380000</v>
      </c>
      <c r="F38" s="41">
        <v>80000</v>
      </c>
      <c r="G38" s="41">
        <v>800000</v>
      </c>
      <c r="H38" s="41">
        <v>50000</v>
      </c>
      <c r="I38" s="41">
        <v>750000</v>
      </c>
      <c r="J38" s="42" t="s">
        <v>70</v>
      </c>
      <c r="K38" s="41">
        <v>0</v>
      </c>
      <c r="L38" s="41">
        <v>2500000</v>
      </c>
      <c r="M38" s="41">
        <v>0</v>
      </c>
      <c r="N38" s="41">
        <v>0</v>
      </c>
      <c r="O38" s="43" t="s">
        <v>71</v>
      </c>
    </row>
    <row r="39" spans="1:15" s="53" customFormat="1" ht="51">
      <c r="A39" s="113" t="s">
        <v>81</v>
      </c>
      <c r="B39" s="113"/>
      <c r="C39" s="113"/>
      <c r="D39" s="113"/>
      <c r="E39" s="45">
        <f>E38+E37+E36</f>
        <v>5091000</v>
      </c>
      <c r="F39" s="45">
        <f>F38+F37+F36</f>
        <v>81000</v>
      </c>
      <c r="G39" s="45">
        <f>G38+G37+G36</f>
        <v>810000</v>
      </c>
      <c r="H39" s="45">
        <f>H38+H37+H36</f>
        <v>60000</v>
      </c>
      <c r="I39" s="45">
        <f>I38+I37+I36</f>
        <v>750000</v>
      </c>
      <c r="J39" s="52" t="s">
        <v>70</v>
      </c>
      <c r="K39" s="45">
        <f>K38+K37</f>
        <v>0</v>
      </c>
      <c r="L39" s="45">
        <f>L38+L37+L36</f>
        <v>4200000</v>
      </c>
      <c r="M39" s="45">
        <f>M38+M37</f>
        <v>0</v>
      </c>
      <c r="N39" s="45">
        <f>N38+N37</f>
        <v>0</v>
      </c>
      <c r="O39" s="49" t="s">
        <v>73</v>
      </c>
    </row>
    <row r="40" spans="1:15" s="54" customFormat="1" ht="63.75">
      <c r="A40" s="43">
        <v>22</v>
      </c>
      <c r="B40" s="43">
        <v>921</v>
      </c>
      <c r="C40" s="43">
        <v>92109</v>
      </c>
      <c r="D40" s="44" t="s">
        <v>181</v>
      </c>
      <c r="E40" s="41">
        <f>F40+G40+L40+N40+M40</f>
        <v>30000</v>
      </c>
      <c r="F40" s="41">
        <v>0</v>
      </c>
      <c r="G40" s="41">
        <f>H40+I40</f>
        <v>1000</v>
      </c>
      <c r="H40" s="41">
        <v>1000</v>
      </c>
      <c r="I40" s="41">
        <v>0</v>
      </c>
      <c r="J40" s="42" t="s">
        <v>70</v>
      </c>
      <c r="K40" s="41">
        <v>0</v>
      </c>
      <c r="L40" s="41">
        <v>29000</v>
      </c>
      <c r="M40" s="41">
        <v>0</v>
      </c>
      <c r="N40" s="41">
        <v>0</v>
      </c>
      <c r="O40" s="43" t="s">
        <v>71</v>
      </c>
    </row>
    <row r="41" spans="1:15" ht="89.25">
      <c r="A41" s="43">
        <v>23</v>
      </c>
      <c r="B41" s="43">
        <v>921</v>
      </c>
      <c r="C41" s="43">
        <v>92120</v>
      </c>
      <c r="D41" s="44" t="s">
        <v>161</v>
      </c>
      <c r="E41" s="41">
        <f>F41+G41+L41+N41+M41</f>
        <v>5338500</v>
      </c>
      <c r="F41" s="41">
        <f>30500+108000</f>
        <v>138500</v>
      </c>
      <c r="G41" s="41">
        <f>H41+I41</f>
        <v>100000</v>
      </c>
      <c r="H41" s="41">
        <v>50000</v>
      </c>
      <c r="I41" s="41">
        <v>50000</v>
      </c>
      <c r="J41" s="42" t="s">
        <v>70</v>
      </c>
      <c r="K41" s="41">
        <v>0</v>
      </c>
      <c r="L41" s="41">
        <f>2000000+100000</f>
        <v>2100000</v>
      </c>
      <c r="M41" s="41">
        <v>3000000</v>
      </c>
      <c r="N41" s="41">
        <v>0</v>
      </c>
      <c r="O41" s="43" t="s">
        <v>71</v>
      </c>
    </row>
    <row r="42" spans="1:15" ht="51">
      <c r="A42" s="113" t="s">
        <v>118</v>
      </c>
      <c r="B42" s="113"/>
      <c r="C42" s="113"/>
      <c r="D42" s="113"/>
      <c r="E42" s="45">
        <f>E41+E40</f>
        <v>5368500</v>
      </c>
      <c r="F42" s="45">
        <f>F41+F40</f>
        <v>138500</v>
      </c>
      <c r="G42" s="45">
        <f>G41+G40</f>
        <v>101000</v>
      </c>
      <c r="H42" s="45">
        <f>H41+H40</f>
        <v>51000</v>
      </c>
      <c r="I42" s="45">
        <f>I41+I40</f>
        <v>50000</v>
      </c>
      <c r="J42" s="42" t="s">
        <v>70</v>
      </c>
      <c r="K42" s="45">
        <f>K41</f>
        <v>0</v>
      </c>
      <c r="L42" s="45">
        <f>L41+L40</f>
        <v>2129000</v>
      </c>
      <c r="M42" s="45">
        <f>M41</f>
        <v>3000000</v>
      </c>
      <c r="N42" s="45">
        <f>N41</f>
        <v>0</v>
      </c>
      <c r="O42" s="45" t="s">
        <v>73</v>
      </c>
    </row>
    <row r="43" spans="1:15" ht="204">
      <c r="A43" s="43">
        <v>24</v>
      </c>
      <c r="B43" s="44">
        <v>926</v>
      </c>
      <c r="C43" s="44">
        <v>92601</v>
      </c>
      <c r="D43" s="44" t="s">
        <v>162</v>
      </c>
      <c r="E43" s="41">
        <f t="shared" si="0"/>
        <v>1000000</v>
      </c>
      <c r="F43" s="41">
        <v>50000</v>
      </c>
      <c r="G43" s="41">
        <v>0</v>
      </c>
      <c r="H43" s="41">
        <v>0</v>
      </c>
      <c r="I43" s="41">
        <v>0</v>
      </c>
      <c r="J43" s="42" t="s">
        <v>70</v>
      </c>
      <c r="K43" s="41">
        <v>0</v>
      </c>
      <c r="L43" s="41">
        <v>950000</v>
      </c>
      <c r="M43" s="41">
        <v>0</v>
      </c>
      <c r="N43" s="41">
        <v>0</v>
      </c>
      <c r="O43" s="43" t="s">
        <v>71</v>
      </c>
    </row>
    <row r="44" spans="1:15" ht="51">
      <c r="A44" s="43">
        <v>25</v>
      </c>
      <c r="B44" s="44">
        <v>926</v>
      </c>
      <c r="C44" s="44">
        <v>92604</v>
      </c>
      <c r="D44" s="44" t="s">
        <v>119</v>
      </c>
      <c r="E44" s="41">
        <f t="shared" si="0"/>
        <v>6270293</v>
      </c>
      <c r="F44" s="41">
        <v>40293</v>
      </c>
      <c r="G44" s="41">
        <f>H44+I44</f>
        <v>130000</v>
      </c>
      <c r="H44" s="41">
        <v>130000</v>
      </c>
      <c r="I44" s="41">
        <v>0</v>
      </c>
      <c r="J44" s="42" t="s">
        <v>70</v>
      </c>
      <c r="K44" s="41">
        <v>0</v>
      </c>
      <c r="L44" s="41">
        <v>6100000</v>
      </c>
      <c r="M44" s="41">
        <v>0</v>
      </c>
      <c r="N44" s="41">
        <v>0</v>
      </c>
      <c r="O44" s="43" t="s">
        <v>71</v>
      </c>
    </row>
    <row r="45" spans="1:15" ht="12.75">
      <c r="A45" s="113" t="s">
        <v>82</v>
      </c>
      <c r="B45" s="113"/>
      <c r="C45" s="113"/>
      <c r="D45" s="113"/>
      <c r="E45" s="45">
        <f>E43+E44</f>
        <v>7270293</v>
      </c>
      <c r="F45" s="45">
        <f>F43+F44</f>
        <v>90293</v>
      </c>
      <c r="G45" s="45">
        <f>G43+G44</f>
        <v>130000</v>
      </c>
      <c r="H45" s="45">
        <f>H43+H44</f>
        <v>130000</v>
      </c>
      <c r="I45" s="45">
        <f>I43+I44</f>
        <v>0</v>
      </c>
      <c r="J45" s="45" t="s">
        <v>73</v>
      </c>
      <c r="K45" s="45">
        <f>K43+K44</f>
        <v>0</v>
      </c>
      <c r="L45" s="45">
        <f>L43+L44</f>
        <v>7050000</v>
      </c>
      <c r="M45" s="45">
        <f>M43+M44</f>
        <v>0</v>
      </c>
      <c r="N45" s="45">
        <f>N43+N44</f>
        <v>0</v>
      </c>
      <c r="O45" s="49" t="s">
        <v>73</v>
      </c>
    </row>
    <row r="46" spans="1:15" ht="51">
      <c r="A46" s="115" t="s">
        <v>25</v>
      </c>
      <c r="B46" s="115"/>
      <c r="C46" s="115"/>
      <c r="D46" s="115"/>
      <c r="E46" s="50">
        <f>E45+E39+E35+E30+E28+E15+E42+E32</f>
        <v>47698297</v>
      </c>
      <c r="F46" s="50">
        <f>F45+F39+F35+F30+F28+F15+F42+F32</f>
        <v>4196862</v>
      </c>
      <c r="G46" s="50">
        <f>G45+G39+G35+G30+G28+G15+G42+G32</f>
        <v>11429000</v>
      </c>
      <c r="H46" s="50">
        <f>H45+H39+H35+H30+H28+H15+H42+H32</f>
        <v>2691228</v>
      </c>
      <c r="I46" s="50">
        <f>I45+I39+I35+I30+I28+I15+I42+I32</f>
        <v>4890772</v>
      </c>
      <c r="J46" s="52" t="s">
        <v>185</v>
      </c>
      <c r="K46" s="50">
        <f>K45+K39+K35+K30+K28+K15+K42+K32</f>
        <v>2500000</v>
      </c>
      <c r="L46" s="50">
        <f>L45+L39+L35+L30+L28+L15+L42+L32</f>
        <v>26022435</v>
      </c>
      <c r="M46" s="50">
        <f>M45+M39+M35+M30+M28+M15+M42+M32</f>
        <v>6050000</v>
      </c>
      <c r="N46" s="50">
        <f>N45+N39+N35+N30+N28+N15+N42+N32</f>
        <v>0</v>
      </c>
      <c r="O46" s="50" t="s">
        <v>73</v>
      </c>
    </row>
    <row r="47" spans="5:9" ht="12.75">
      <c r="E47" s="37"/>
      <c r="F47" s="37"/>
      <c r="G47" s="37"/>
      <c r="H47" s="37"/>
      <c r="I47" s="37"/>
    </row>
    <row r="48" spans="5:9" ht="12.75">
      <c r="E48" s="37"/>
      <c r="G48" s="37"/>
      <c r="H48" s="37"/>
      <c r="I48" s="37"/>
    </row>
    <row r="49" spans="5:15" ht="12.75">
      <c r="E49" s="37"/>
      <c r="G49" s="37"/>
      <c r="O49" s="1" t="s">
        <v>207</v>
      </c>
    </row>
    <row r="50" ht="12.75">
      <c r="O50" s="1" t="s">
        <v>208</v>
      </c>
    </row>
    <row r="51" spans="5:13" ht="12.75">
      <c r="E51" s="37"/>
      <c r="F51" s="37"/>
      <c r="G51" s="37"/>
      <c r="H51" s="37"/>
      <c r="I51" s="37"/>
      <c r="J51" s="37"/>
      <c r="K51" s="37"/>
      <c r="L51" s="37"/>
      <c r="M51" s="37"/>
    </row>
    <row r="52" spans="5:15" ht="12.75">
      <c r="E52" s="37"/>
      <c r="G52" s="37"/>
      <c r="L52" s="37"/>
      <c r="O52" s="1" t="s">
        <v>209</v>
      </c>
    </row>
    <row r="53" ht="12.75">
      <c r="H53" s="37"/>
    </row>
    <row r="54" ht="12.75">
      <c r="G54" s="37"/>
    </row>
    <row r="55" spans="7:9" ht="12.75">
      <c r="G55" s="37"/>
      <c r="I55" s="37"/>
    </row>
    <row r="56" ht="12.75">
      <c r="G56" s="37"/>
    </row>
    <row r="57" ht="12.75">
      <c r="G57" s="37"/>
    </row>
  </sheetData>
  <sheetProtection/>
  <mergeCells count="28">
    <mergeCell ref="A39:D39"/>
    <mergeCell ref="A42:D42"/>
    <mergeCell ref="A45:D45"/>
    <mergeCell ref="A46:D46"/>
    <mergeCell ref="A35:D35"/>
    <mergeCell ref="A28:D28"/>
    <mergeCell ref="A30:D30"/>
    <mergeCell ref="A15:D15"/>
    <mergeCell ref="A32:D32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C33">
      <selection activeCell="J43" sqref="J43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16" t="s">
        <v>210</v>
      </c>
      <c r="I1" s="116"/>
      <c r="J1" s="116"/>
    </row>
    <row r="2" spans="8:10" ht="12.75" customHeight="1">
      <c r="H2" s="116"/>
      <c r="I2" s="116"/>
      <c r="J2" s="116"/>
    </row>
    <row r="3" spans="8:10" ht="12.75">
      <c r="H3" s="116"/>
      <c r="I3" s="116"/>
      <c r="J3" s="116"/>
    </row>
    <row r="4" spans="8:10" ht="12.75">
      <c r="H4" s="116"/>
      <c r="I4" s="116"/>
      <c r="J4" s="116"/>
    </row>
    <row r="5" spans="8:10" ht="12.75">
      <c r="H5" s="116"/>
      <c r="I5" s="116"/>
      <c r="J5" s="116"/>
    </row>
    <row r="6" spans="1:10" ht="18">
      <c r="A6" s="111" t="s">
        <v>168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12</v>
      </c>
    </row>
    <row r="8" spans="1:10" s="8" customFormat="1" ht="19.5" customHeight="1">
      <c r="A8" s="103" t="s">
        <v>13</v>
      </c>
      <c r="B8" s="103" t="s">
        <v>2</v>
      </c>
      <c r="C8" s="103" t="s">
        <v>11</v>
      </c>
      <c r="D8" s="101" t="s">
        <v>29</v>
      </c>
      <c r="E8" s="101" t="s">
        <v>17</v>
      </c>
      <c r="F8" s="101"/>
      <c r="G8" s="101"/>
      <c r="H8" s="101"/>
      <c r="I8" s="101"/>
      <c r="J8" s="101" t="s">
        <v>15</v>
      </c>
    </row>
    <row r="9" spans="1:10" s="8" customFormat="1" ht="19.5" customHeight="1">
      <c r="A9" s="103"/>
      <c r="B9" s="103"/>
      <c r="C9" s="103"/>
      <c r="D9" s="101"/>
      <c r="E9" s="101" t="s">
        <v>130</v>
      </c>
      <c r="F9" s="101" t="s">
        <v>8</v>
      </c>
      <c r="G9" s="101"/>
      <c r="H9" s="101"/>
      <c r="I9" s="101"/>
      <c r="J9" s="101"/>
    </row>
    <row r="10" spans="1:10" s="8" customFormat="1" ht="29.25" customHeight="1">
      <c r="A10" s="103"/>
      <c r="B10" s="103"/>
      <c r="C10" s="103"/>
      <c r="D10" s="101"/>
      <c r="E10" s="101"/>
      <c r="F10" s="101" t="s">
        <v>26</v>
      </c>
      <c r="G10" s="101" t="s">
        <v>22</v>
      </c>
      <c r="H10" s="101" t="s">
        <v>28</v>
      </c>
      <c r="I10" s="101" t="s">
        <v>23</v>
      </c>
      <c r="J10" s="101"/>
    </row>
    <row r="11" spans="1:10" s="8" customFormat="1" ht="19.5" customHeight="1">
      <c r="A11" s="103"/>
      <c r="B11" s="103"/>
      <c r="C11" s="103"/>
      <c r="D11" s="101"/>
      <c r="E11" s="101"/>
      <c r="F11" s="101"/>
      <c r="G11" s="101"/>
      <c r="H11" s="101"/>
      <c r="I11" s="101"/>
      <c r="J11" s="101"/>
    </row>
    <row r="12" spans="1:10" s="8" customFormat="1" ht="19.5" customHeight="1">
      <c r="A12" s="103"/>
      <c r="B12" s="103"/>
      <c r="C12" s="103"/>
      <c r="D12" s="101"/>
      <c r="E12" s="101"/>
      <c r="F12" s="101"/>
      <c r="G12" s="101"/>
      <c r="H12" s="101"/>
      <c r="I12" s="101"/>
      <c r="J12" s="101"/>
    </row>
    <row r="13" spans="1:10" ht="7.5" customHeight="1">
      <c r="A13" s="5">
        <v>1</v>
      </c>
      <c r="B13" s="5">
        <v>2</v>
      </c>
      <c r="C13" s="5">
        <v>3</v>
      </c>
      <c r="D13" s="5">
        <v>4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11</v>
      </c>
    </row>
    <row r="14" spans="1:10" ht="54" customHeight="1">
      <c r="A14" s="38">
        <v>1</v>
      </c>
      <c r="B14" s="38">
        <v>600</v>
      </c>
      <c r="C14" s="38">
        <v>60016</v>
      </c>
      <c r="D14" s="51" t="s">
        <v>123</v>
      </c>
      <c r="E14" s="48">
        <f>F14+G14</f>
        <v>100000</v>
      </c>
      <c r="F14" s="48">
        <v>100000</v>
      </c>
      <c r="G14" s="41">
        <v>0</v>
      </c>
      <c r="H14" s="42" t="s">
        <v>16</v>
      </c>
      <c r="I14" s="38">
        <v>0</v>
      </c>
      <c r="J14" s="43" t="s">
        <v>71</v>
      </c>
    </row>
    <row r="15" spans="1:10" ht="60" customHeight="1">
      <c r="A15" s="38">
        <v>2</v>
      </c>
      <c r="B15" s="38">
        <v>600</v>
      </c>
      <c r="C15" s="38">
        <v>60016</v>
      </c>
      <c r="D15" s="51" t="s">
        <v>124</v>
      </c>
      <c r="E15" s="48">
        <f aca="true" t="shared" si="0" ref="E15:E35">F15+G15</f>
        <v>378000</v>
      </c>
      <c r="F15" s="48">
        <f>50000+42000</f>
        <v>92000</v>
      </c>
      <c r="G15" s="41">
        <f>250000+36000</f>
        <v>286000</v>
      </c>
      <c r="H15" s="42" t="s">
        <v>16</v>
      </c>
      <c r="I15" s="38">
        <v>0</v>
      </c>
      <c r="J15" s="43" t="s">
        <v>71</v>
      </c>
    </row>
    <row r="16" spans="1:10" ht="57.75" customHeight="1">
      <c r="A16" s="38">
        <v>3</v>
      </c>
      <c r="B16" s="38">
        <v>600</v>
      </c>
      <c r="C16" s="38">
        <v>60016</v>
      </c>
      <c r="D16" s="51" t="s">
        <v>129</v>
      </c>
      <c r="E16" s="48">
        <f t="shared" si="0"/>
        <v>350000</v>
      </c>
      <c r="F16" s="48">
        <v>50000</v>
      </c>
      <c r="G16" s="41">
        <v>300000</v>
      </c>
      <c r="H16" s="42" t="s">
        <v>16</v>
      </c>
      <c r="I16" s="38">
        <v>0</v>
      </c>
      <c r="J16" s="43" t="s">
        <v>71</v>
      </c>
    </row>
    <row r="17" spans="1:10" ht="57.75" customHeight="1">
      <c r="A17" s="38">
        <v>4</v>
      </c>
      <c r="B17" s="38">
        <v>600</v>
      </c>
      <c r="C17" s="38">
        <v>60016</v>
      </c>
      <c r="D17" s="51" t="s">
        <v>144</v>
      </c>
      <c r="E17" s="48">
        <f t="shared" si="0"/>
        <v>64000</v>
      </c>
      <c r="F17" s="48">
        <v>10000</v>
      </c>
      <c r="G17" s="41">
        <f>90000-36000</f>
        <v>54000</v>
      </c>
      <c r="H17" s="42" t="s">
        <v>16</v>
      </c>
      <c r="I17" s="38">
        <v>0</v>
      </c>
      <c r="J17" s="43" t="s">
        <v>71</v>
      </c>
    </row>
    <row r="18" spans="1:10" ht="57.75" customHeight="1">
      <c r="A18" s="38">
        <v>5</v>
      </c>
      <c r="B18" s="38">
        <v>600</v>
      </c>
      <c r="C18" s="38">
        <v>60016</v>
      </c>
      <c r="D18" s="51" t="s">
        <v>125</v>
      </c>
      <c r="E18" s="48">
        <f t="shared" si="0"/>
        <v>220000</v>
      </c>
      <c r="F18" s="48">
        <v>20000</v>
      </c>
      <c r="G18" s="41">
        <v>200000</v>
      </c>
      <c r="H18" s="42" t="s">
        <v>16</v>
      </c>
      <c r="I18" s="38">
        <v>0</v>
      </c>
      <c r="J18" s="43" t="s">
        <v>71</v>
      </c>
    </row>
    <row r="19" spans="1:10" ht="57.75" customHeight="1">
      <c r="A19" s="38">
        <v>6</v>
      </c>
      <c r="B19" s="38">
        <v>600</v>
      </c>
      <c r="C19" s="38">
        <v>60016</v>
      </c>
      <c r="D19" s="51" t="s">
        <v>155</v>
      </c>
      <c r="E19" s="48">
        <f t="shared" si="0"/>
        <v>100000</v>
      </c>
      <c r="F19" s="48">
        <v>10000</v>
      </c>
      <c r="G19" s="41">
        <v>90000</v>
      </c>
      <c r="H19" s="42" t="s">
        <v>16</v>
      </c>
      <c r="I19" s="38">
        <v>0</v>
      </c>
      <c r="J19" s="43" t="s">
        <v>71</v>
      </c>
    </row>
    <row r="20" spans="1:10" ht="57.75" customHeight="1">
      <c r="A20" s="38">
        <v>7</v>
      </c>
      <c r="B20" s="38">
        <v>600</v>
      </c>
      <c r="C20" s="38">
        <v>60016</v>
      </c>
      <c r="D20" s="51" t="s">
        <v>156</v>
      </c>
      <c r="E20" s="48">
        <f t="shared" si="0"/>
        <v>200000</v>
      </c>
      <c r="F20" s="48">
        <v>50000</v>
      </c>
      <c r="G20" s="41">
        <v>150000</v>
      </c>
      <c r="H20" s="42" t="s">
        <v>16</v>
      </c>
      <c r="I20" s="38">
        <v>0</v>
      </c>
      <c r="J20" s="43" t="s">
        <v>71</v>
      </c>
    </row>
    <row r="21" spans="1:10" ht="57.75" customHeight="1">
      <c r="A21" s="38">
        <v>8</v>
      </c>
      <c r="B21" s="38">
        <v>600</v>
      </c>
      <c r="C21" s="38">
        <v>60016</v>
      </c>
      <c r="D21" s="51" t="s">
        <v>157</v>
      </c>
      <c r="E21" s="48">
        <f t="shared" si="0"/>
        <v>150000</v>
      </c>
      <c r="F21" s="48">
        <v>50000</v>
      </c>
      <c r="G21" s="41">
        <v>100000</v>
      </c>
      <c r="H21" s="42" t="s">
        <v>16</v>
      </c>
      <c r="I21" s="38">
        <v>0</v>
      </c>
      <c r="J21" s="43" t="s">
        <v>71</v>
      </c>
    </row>
    <row r="22" spans="1:10" ht="57.75" customHeight="1">
      <c r="A22" s="38">
        <v>9</v>
      </c>
      <c r="B22" s="38">
        <v>600</v>
      </c>
      <c r="C22" s="38">
        <v>60016</v>
      </c>
      <c r="D22" s="51" t="s">
        <v>189</v>
      </c>
      <c r="E22" s="48">
        <f t="shared" si="0"/>
        <v>20000</v>
      </c>
      <c r="F22" s="48">
        <v>20000</v>
      </c>
      <c r="G22" s="41">
        <v>0</v>
      </c>
      <c r="H22" s="42" t="s">
        <v>16</v>
      </c>
      <c r="I22" s="38">
        <v>0</v>
      </c>
      <c r="J22" s="43" t="s">
        <v>71</v>
      </c>
    </row>
    <row r="23" spans="1:10" s="53" customFormat="1" ht="57.75" customHeight="1">
      <c r="A23" s="102" t="s">
        <v>78</v>
      </c>
      <c r="B23" s="102"/>
      <c r="C23" s="102"/>
      <c r="D23" s="102"/>
      <c r="E23" s="55">
        <f>F23+G23</f>
        <v>1582000</v>
      </c>
      <c r="F23" s="55">
        <f>F18+F16+F15+F14+F17+F19+F20+F21+F22</f>
        <v>402000</v>
      </c>
      <c r="G23" s="55">
        <f>G18+G16+G15+G14+G17+G19+G20+G21+G22</f>
        <v>1180000</v>
      </c>
      <c r="H23" s="52" t="s">
        <v>16</v>
      </c>
      <c r="I23" s="49">
        <v>0</v>
      </c>
      <c r="J23" s="46" t="s">
        <v>73</v>
      </c>
    </row>
    <row r="24" spans="1:10" s="54" customFormat="1" ht="57.75" customHeight="1">
      <c r="A24" s="38">
        <v>10</v>
      </c>
      <c r="B24" s="38">
        <v>700</v>
      </c>
      <c r="C24" s="38">
        <v>70005</v>
      </c>
      <c r="D24" s="85" t="s">
        <v>99</v>
      </c>
      <c r="E24" s="48">
        <f t="shared" si="0"/>
        <v>100000</v>
      </c>
      <c r="F24" s="48">
        <v>100000</v>
      </c>
      <c r="G24" s="48">
        <v>0</v>
      </c>
      <c r="H24" s="42" t="s">
        <v>16</v>
      </c>
      <c r="I24" s="38">
        <v>0</v>
      </c>
      <c r="J24" s="43" t="s">
        <v>71</v>
      </c>
    </row>
    <row r="25" spans="1:10" s="54" customFormat="1" ht="57.75" customHeight="1">
      <c r="A25" s="38">
        <v>11</v>
      </c>
      <c r="B25" s="38">
        <v>700</v>
      </c>
      <c r="C25" s="38">
        <v>70095</v>
      </c>
      <c r="D25" s="44" t="s">
        <v>182</v>
      </c>
      <c r="E25" s="48">
        <f>F25</f>
        <v>75000</v>
      </c>
      <c r="F25" s="48">
        <v>75000</v>
      </c>
      <c r="G25" s="48">
        <v>0</v>
      </c>
      <c r="H25" s="42" t="s">
        <v>16</v>
      </c>
      <c r="I25" s="38">
        <v>0</v>
      </c>
      <c r="J25" s="43" t="s">
        <v>71</v>
      </c>
    </row>
    <row r="26" spans="1:10" s="53" customFormat="1" ht="57.75" customHeight="1">
      <c r="A26" s="102" t="s">
        <v>79</v>
      </c>
      <c r="B26" s="102"/>
      <c r="C26" s="102"/>
      <c r="D26" s="102"/>
      <c r="E26" s="55">
        <f>F26+G26</f>
        <v>175000</v>
      </c>
      <c r="F26" s="55">
        <f>F24+F25</f>
        <v>175000</v>
      </c>
      <c r="G26" s="55">
        <v>0</v>
      </c>
      <c r="H26" s="52" t="s">
        <v>16</v>
      </c>
      <c r="I26" s="49">
        <v>0</v>
      </c>
      <c r="J26" s="46" t="s">
        <v>73</v>
      </c>
    </row>
    <row r="27" spans="1:10" s="54" customFormat="1" ht="57.75" customHeight="1">
      <c r="A27" s="38">
        <v>12</v>
      </c>
      <c r="B27" s="38">
        <v>750</v>
      </c>
      <c r="C27" s="38">
        <v>75023</v>
      </c>
      <c r="D27" s="51" t="s">
        <v>85</v>
      </c>
      <c r="E27" s="48">
        <f>F27+G27</f>
        <v>23798</v>
      </c>
      <c r="F27" s="48">
        <f>100000-15000-59000-2202</f>
        <v>23798</v>
      </c>
      <c r="G27" s="48">
        <v>0</v>
      </c>
      <c r="H27" s="42" t="s">
        <v>16</v>
      </c>
      <c r="I27" s="38">
        <v>0</v>
      </c>
      <c r="J27" s="43" t="s">
        <v>71</v>
      </c>
    </row>
    <row r="28" spans="1:10" s="54" customFormat="1" ht="57.75" customHeight="1">
      <c r="A28" s="38">
        <v>13</v>
      </c>
      <c r="B28" s="38">
        <v>750</v>
      </c>
      <c r="C28" s="38">
        <v>75023</v>
      </c>
      <c r="D28" s="51" t="s">
        <v>180</v>
      </c>
      <c r="E28" s="48">
        <v>15000</v>
      </c>
      <c r="F28" s="48">
        <v>15000</v>
      </c>
      <c r="G28" s="48">
        <v>0</v>
      </c>
      <c r="H28" s="42" t="s">
        <v>16</v>
      </c>
      <c r="I28" s="38">
        <v>0</v>
      </c>
      <c r="J28" s="43" t="s">
        <v>71</v>
      </c>
    </row>
    <row r="29" spans="1:10" s="54" customFormat="1" ht="57.75" customHeight="1">
      <c r="A29" s="38">
        <v>14</v>
      </c>
      <c r="B29" s="38">
        <v>750</v>
      </c>
      <c r="C29" s="38">
        <v>75023</v>
      </c>
      <c r="D29" s="51" t="s">
        <v>171</v>
      </c>
      <c r="E29" s="48">
        <f>F29</f>
        <v>30000</v>
      </c>
      <c r="F29" s="48">
        <v>30000</v>
      </c>
      <c r="G29" s="48">
        <v>0</v>
      </c>
      <c r="H29" s="42" t="s">
        <v>16</v>
      </c>
      <c r="I29" s="38">
        <v>0</v>
      </c>
      <c r="J29" s="43" t="s">
        <v>71</v>
      </c>
    </row>
    <row r="30" spans="1:10" s="53" customFormat="1" ht="57.75" customHeight="1">
      <c r="A30" s="102" t="s">
        <v>86</v>
      </c>
      <c r="B30" s="102"/>
      <c r="C30" s="102"/>
      <c r="D30" s="102"/>
      <c r="E30" s="55">
        <f>F30+G30</f>
        <v>68798</v>
      </c>
      <c r="F30" s="55">
        <f>F27+F29+F28</f>
        <v>68798</v>
      </c>
      <c r="G30" s="55">
        <f>G27+G29</f>
        <v>0</v>
      </c>
      <c r="H30" s="52" t="s">
        <v>16</v>
      </c>
      <c r="I30" s="49">
        <v>0</v>
      </c>
      <c r="J30" s="46" t="s">
        <v>73</v>
      </c>
    </row>
    <row r="31" spans="1:10" s="54" customFormat="1" ht="57.75" customHeight="1">
      <c r="A31" s="38">
        <v>15</v>
      </c>
      <c r="B31" s="38">
        <v>853</v>
      </c>
      <c r="C31" s="38">
        <v>85395</v>
      </c>
      <c r="D31" s="44" t="s">
        <v>186</v>
      </c>
      <c r="E31" s="48">
        <f>F31+G31+I31+629</f>
        <v>12500</v>
      </c>
      <c r="F31" s="48">
        <v>0</v>
      </c>
      <c r="G31" s="48">
        <v>0</v>
      </c>
      <c r="H31" s="42" t="s">
        <v>203</v>
      </c>
      <c r="I31" s="41">
        <f>11871</f>
        <v>11871</v>
      </c>
      <c r="J31" s="43" t="s">
        <v>188</v>
      </c>
    </row>
    <row r="32" spans="1:10" s="53" customFormat="1" ht="57.75" customHeight="1">
      <c r="A32" s="49"/>
      <c r="B32" s="104" t="s">
        <v>187</v>
      </c>
      <c r="C32" s="105"/>
      <c r="D32" s="106"/>
      <c r="E32" s="55">
        <f>E31</f>
        <v>12500</v>
      </c>
      <c r="F32" s="55">
        <f>F31</f>
        <v>0</v>
      </c>
      <c r="G32" s="55">
        <f>G31</f>
        <v>0</v>
      </c>
      <c r="H32" s="52" t="str">
        <f>H31</f>
        <v>A.      
B.
C.629 - dotacja rozwojowa
D. </v>
      </c>
      <c r="I32" s="45">
        <f>I31</f>
        <v>11871</v>
      </c>
      <c r="J32" s="46" t="s">
        <v>179</v>
      </c>
    </row>
    <row r="33" spans="1:10" ht="54.75" customHeight="1">
      <c r="A33" s="38">
        <v>16</v>
      </c>
      <c r="B33" s="38">
        <v>900</v>
      </c>
      <c r="C33" s="38">
        <v>90015</v>
      </c>
      <c r="D33" s="51" t="s">
        <v>127</v>
      </c>
      <c r="E33" s="48">
        <f t="shared" si="0"/>
        <v>200000</v>
      </c>
      <c r="F33" s="41">
        <v>50000</v>
      </c>
      <c r="G33" s="41">
        <v>150000</v>
      </c>
      <c r="H33" s="42" t="s">
        <v>16</v>
      </c>
      <c r="I33" s="38">
        <v>0</v>
      </c>
      <c r="J33" s="43" t="s">
        <v>71</v>
      </c>
    </row>
    <row r="34" spans="1:10" s="53" customFormat="1" ht="54.75" customHeight="1">
      <c r="A34" s="102" t="s">
        <v>81</v>
      </c>
      <c r="B34" s="102"/>
      <c r="C34" s="102"/>
      <c r="D34" s="102"/>
      <c r="E34" s="55">
        <f t="shared" si="0"/>
        <v>200000</v>
      </c>
      <c r="F34" s="45">
        <f>F33</f>
        <v>50000</v>
      </c>
      <c r="G34" s="45">
        <f>G33</f>
        <v>150000</v>
      </c>
      <c r="H34" s="52" t="s">
        <v>128</v>
      </c>
      <c r="I34" s="49">
        <v>0</v>
      </c>
      <c r="J34" s="46" t="s">
        <v>73</v>
      </c>
    </row>
    <row r="35" spans="1:10" s="54" customFormat="1" ht="54.75" customHeight="1">
      <c r="A35" s="38">
        <v>17</v>
      </c>
      <c r="B35" s="38">
        <v>921</v>
      </c>
      <c r="C35" s="38">
        <v>92109</v>
      </c>
      <c r="D35" s="44" t="s">
        <v>126</v>
      </c>
      <c r="E35" s="48">
        <f t="shared" si="0"/>
        <v>97000</v>
      </c>
      <c r="F35" s="41">
        <f>35000+62000</f>
        <v>97000</v>
      </c>
      <c r="G35" s="41">
        <v>0</v>
      </c>
      <c r="H35" s="42" t="s">
        <v>16</v>
      </c>
      <c r="I35" s="38">
        <v>0</v>
      </c>
      <c r="J35" s="43" t="s">
        <v>71</v>
      </c>
    </row>
    <row r="36" spans="1:10" s="53" customFormat="1" ht="54.75" customHeight="1">
      <c r="A36" s="102" t="s">
        <v>118</v>
      </c>
      <c r="B36" s="102"/>
      <c r="C36" s="102"/>
      <c r="D36" s="102"/>
      <c r="E36" s="55">
        <f>F36+G36</f>
        <v>97000</v>
      </c>
      <c r="F36" s="45">
        <f>F35</f>
        <v>97000</v>
      </c>
      <c r="G36" s="45">
        <f>G35</f>
        <v>0</v>
      </c>
      <c r="H36" s="52" t="s">
        <v>128</v>
      </c>
      <c r="I36" s="49">
        <v>0</v>
      </c>
      <c r="J36" s="46" t="s">
        <v>73</v>
      </c>
    </row>
    <row r="37" spans="1:10" s="53" customFormat="1" ht="66.75" customHeight="1">
      <c r="A37" s="102" t="s">
        <v>25</v>
      </c>
      <c r="B37" s="102"/>
      <c r="C37" s="102"/>
      <c r="D37" s="102"/>
      <c r="E37" s="55">
        <f>F37+G37+I37+629</f>
        <v>2135298</v>
      </c>
      <c r="F37" s="45">
        <f>F36+F34+F30+F26+F23+F32</f>
        <v>792798</v>
      </c>
      <c r="G37" s="45">
        <f>G36+G34+G30+G26+G23+G32</f>
        <v>1330000</v>
      </c>
      <c r="H37" s="52" t="str">
        <f>H32</f>
        <v>A.      
B.
C.629 - dotacja rozwojowa
D. </v>
      </c>
      <c r="I37" s="45">
        <f>I32</f>
        <v>11871</v>
      </c>
      <c r="J37" s="49" t="s">
        <v>73</v>
      </c>
    </row>
    <row r="38" ht="12.75">
      <c r="E38" s="37"/>
    </row>
    <row r="40" spans="5:10" ht="12.75">
      <c r="E40" s="37"/>
      <c r="J40" s="1" t="s">
        <v>207</v>
      </c>
    </row>
    <row r="41" ht="12.75">
      <c r="J41" s="1" t="s">
        <v>208</v>
      </c>
    </row>
    <row r="43" spans="6:10" ht="12.75">
      <c r="F43" s="37"/>
      <c r="J43" s="1" t="s">
        <v>209</v>
      </c>
    </row>
    <row r="44" spans="5:7" ht="12.75">
      <c r="E44" s="37"/>
      <c r="F44" s="37"/>
      <c r="G44" s="37"/>
    </row>
    <row r="46" ht="12.75">
      <c r="G46" s="37"/>
    </row>
  </sheetData>
  <sheetProtection/>
  <mergeCells count="21">
    <mergeCell ref="A36:D36"/>
    <mergeCell ref="A23:D23"/>
    <mergeCell ref="A30:D30"/>
    <mergeCell ref="A34:D34"/>
    <mergeCell ref="A26:D26"/>
    <mergeCell ref="B32:D32"/>
    <mergeCell ref="A37:D37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19" customWidth="1"/>
    <col min="2" max="2" width="43.25390625" style="19" customWidth="1"/>
    <col min="3" max="3" width="9.875" style="19" customWidth="1"/>
    <col min="4" max="16384" width="9.125" style="19" customWidth="1"/>
  </cols>
  <sheetData>
    <row r="1" spans="3:6" s="18" customFormat="1" ht="12">
      <c r="C1" s="107" t="s">
        <v>211</v>
      </c>
      <c r="D1" s="107"/>
      <c r="E1" s="107"/>
      <c r="F1" s="107"/>
    </row>
    <row r="2" spans="3:6" s="18" customFormat="1" ht="12">
      <c r="C2" s="107"/>
      <c r="D2" s="107"/>
      <c r="E2" s="107"/>
      <c r="F2" s="107"/>
    </row>
    <row r="3" spans="3:6" s="18" customFormat="1" ht="12">
      <c r="C3" s="107"/>
      <c r="D3" s="107"/>
      <c r="E3" s="107"/>
      <c r="F3" s="107"/>
    </row>
    <row r="4" spans="3:6" s="18" customFormat="1" ht="12">
      <c r="C4" s="107"/>
      <c r="D4" s="107"/>
      <c r="E4" s="107"/>
      <c r="F4" s="107"/>
    </row>
    <row r="5" ht="15.75">
      <c r="C5" s="20"/>
    </row>
    <row r="7" spans="1:6" ht="25.5" customHeight="1">
      <c r="A7" s="117" t="s">
        <v>131</v>
      </c>
      <c r="B7" s="117"/>
      <c r="C7" s="117"/>
      <c r="D7" s="117"/>
      <c r="E7" s="117"/>
      <c r="F7" s="117"/>
    </row>
    <row r="8" spans="1:6" ht="25.5" customHeight="1">
      <c r="A8" s="21"/>
      <c r="B8" s="21"/>
      <c r="C8" s="21"/>
      <c r="D8" s="21"/>
      <c r="E8" s="21"/>
      <c r="F8" s="21"/>
    </row>
    <row r="9" ht="12.75">
      <c r="F9" s="22" t="s">
        <v>43</v>
      </c>
    </row>
    <row r="10" spans="1:6" ht="35.25" customHeight="1">
      <c r="A10" s="108" t="s">
        <v>44</v>
      </c>
      <c r="B10" s="108" t="s">
        <v>45</v>
      </c>
      <c r="C10" s="108" t="s">
        <v>132</v>
      </c>
      <c r="D10" s="108" t="s">
        <v>135</v>
      </c>
      <c r="E10" s="108"/>
      <c r="F10" s="108"/>
    </row>
    <row r="11" spans="1:6" ht="27.75" customHeight="1">
      <c r="A11" s="108"/>
      <c r="B11" s="108"/>
      <c r="C11" s="108"/>
      <c r="D11" s="23" t="s">
        <v>46</v>
      </c>
      <c r="E11" s="23" t="s">
        <v>133</v>
      </c>
      <c r="F11" s="23" t="s">
        <v>134</v>
      </c>
    </row>
    <row r="12" spans="1:6" ht="12.75">
      <c r="A12" s="24" t="s">
        <v>47</v>
      </c>
      <c r="B12" s="25" t="s">
        <v>48</v>
      </c>
      <c r="C12" s="81">
        <f>C13+C14+C15</f>
        <v>215119</v>
      </c>
      <c r="D12" s="25"/>
      <c r="E12" s="25"/>
      <c r="F12" s="25"/>
    </row>
    <row r="13" spans="1:6" ht="12.75">
      <c r="A13" s="25"/>
      <c r="B13" s="26" t="s">
        <v>49</v>
      </c>
      <c r="C13" s="81">
        <f>7!J20</f>
        <v>23901</v>
      </c>
      <c r="D13" s="25"/>
      <c r="E13" s="25"/>
      <c r="F13" s="25"/>
    </row>
    <row r="14" spans="1:6" ht="12.75">
      <c r="A14" s="25"/>
      <c r="B14" s="26" t="s">
        <v>50</v>
      </c>
      <c r="C14" s="81">
        <f>7!J21</f>
        <v>9618</v>
      </c>
      <c r="D14" s="25"/>
      <c r="E14" s="25"/>
      <c r="F14" s="25"/>
    </row>
    <row r="15" spans="1:6" ht="12.75">
      <c r="A15" s="27"/>
      <c r="B15" s="28" t="s">
        <v>51</v>
      </c>
      <c r="C15" s="82">
        <f>7!J22</f>
        <v>181600</v>
      </c>
      <c r="D15" s="27"/>
      <c r="E15" s="27"/>
      <c r="F15" s="27"/>
    </row>
    <row r="16" spans="1:6" ht="12.75">
      <c r="A16" s="24" t="s">
        <v>52</v>
      </c>
      <c r="B16" s="25" t="s">
        <v>53</v>
      </c>
      <c r="C16" s="81">
        <f>6!J22</f>
        <v>4512500</v>
      </c>
      <c r="D16" s="25"/>
      <c r="E16" s="25"/>
      <c r="F16" s="25"/>
    </row>
    <row r="17" spans="1:6" ht="12.75">
      <c r="A17" s="25"/>
      <c r="B17" s="26" t="s">
        <v>49</v>
      </c>
      <c r="C17" s="81">
        <f>6!J23</f>
        <v>2000000</v>
      </c>
      <c r="D17" s="25"/>
      <c r="E17" s="25"/>
      <c r="F17" s="25"/>
    </row>
    <row r="18" spans="1:6" ht="12.75">
      <c r="A18" s="25"/>
      <c r="B18" s="26" t="s">
        <v>50</v>
      </c>
      <c r="C18" s="81">
        <f>6!J24</f>
        <v>629</v>
      </c>
      <c r="D18" s="25"/>
      <c r="E18" s="25"/>
      <c r="F18" s="25"/>
    </row>
    <row r="19" spans="1:6" ht="12.75">
      <c r="A19" s="27"/>
      <c r="B19" s="28" t="s">
        <v>51</v>
      </c>
      <c r="C19" s="82">
        <f>6!J25</f>
        <v>2511871</v>
      </c>
      <c r="D19" s="27"/>
      <c r="E19" s="27"/>
      <c r="F19" s="27"/>
    </row>
    <row r="20" spans="1:6" ht="12.75">
      <c r="A20" s="24"/>
      <c r="B20" s="25" t="s">
        <v>54</v>
      </c>
      <c r="C20" s="81">
        <f>C16+C12</f>
        <v>4727619</v>
      </c>
      <c r="D20" s="25"/>
      <c r="E20" s="25"/>
      <c r="F20" s="25"/>
    </row>
    <row r="21" spans="1:6" ht="12.75">
      <c r="A21" s="25"/>
      <c r="B21" s="26" t="s">
        <v>49</v>
      </c>
      <c r="C21" s="81">
        <f>C17+C13</f>
        <v>2023901</v>
      </c>
      <c r="D21" s="25"/>
      <c r="E21" s="25"/>
      <c r="F21" s="25"/>
    </row>
    <row r="22" spans="1:6" ht="12.75">
      <c r="A22" s="25"/>
      <c r="B22" s="26" t="s">
        <v>50</v>
      </c>
      <c r="C22" s="81">
        <f>C18+C14</f>
        <v>10247</v>
      </c>
      <c r="D22" s="25"/>
      <c r="E22" s="25"/>
      <c r="F22" s="25"/>
    </row>
    <row r="23" spans="1:6" ht="12.75">
      <c r="A23" s="27"/>
      <c r="B23" s="28" t="s">
        <v>51</v>
      </c>
      <c r="C23" s="82">
        <f>C19+C15</f>
        <v>2693471</v>
      </c>
      <c r="D23" s="27"/>
      <c r="E23" s="27"/>
      <c r="F23" s="27"/>
    </row>
    <row r="24" ht="12.75">
      <c r="C24" s="91"/>
    </row>
    <row r="25" ht="12.75">
      <c r="E25" s="19" t="s">
        <v>207</v>
      </c>
    </row>
    <row r="26" ht="12.75">
      <c r="E26" s="19" t="s">
        <v>208</v>
      </c>
    </row>
    <row r="28" ht="12.75">
      <c r="E28" s="19" t="s">
        <v>209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E12">
      <selection activeCell="J1" sqref="J1:M4"/>
    </sheetView>
  </sheetViews>
  <sheetFormatPr defaultColWidth="9.00390625" defaultRowHeight="12.75"/>
  <cols>
    <col min="1" max="1" width="4.625" style="19" customWidth="1"/>
    <col min="2" max="2" width="35.375" style="19" customWidth="1"/>
    <col min="3" max="3" width="9.125" style="19" customWidth="1"/>
    <col min="4" max="4" width="10.375" style="19" customWidth="1"/>
    <col min="5" max="6" width="9.125" style="19" customWidth="1"/>
    <col min="7" max="7" width="29.875" style="19" customWidth="1"/>
    <col min="8" max="8" width="9.125" style="19" customWidth="1"/>
    <col min="9" max="10" width="9.875" style="19" customWidth="1"/>
    <col min="11" max="16384" width="9.125" style="19" customWidth="1"/>
  </cols>
  <sheetData>
    <row r="1" spans="10:13" s="18" customFormat="1" ht="12">
      <c r="J1" s="107" t="s">
        <v>212</v>
      </c>
      <c r="K1" s="107"/>
      <c r="L1" s="107"/>
      <c r="M1" s="107"/>
    </row>
    <row r="2" spans="10:13" s="18" customFormat="1" ht="12">
      <c r="J2" s="107"/>
      <c r="K2" s="107"/>
      <c r="L2" s="107"/>
      <c r="M2" s="107"/>
    </row>
    <row r="3" spans="10:13" s="18" customFormat="1" ht="12">
      <c r="J3" s="107"/>
      <c r="K3" s="107"/>
      <c r="L3" s="107"/>
      <c r="M3" s="107"/>
    </row>
    <row r="4" spans="10:13" s="18" customFormat="1" ht="12">
      <c r="J4" s="107"/>
      <c r="K4" s="107"/>
      <c r="L4" s="107"/>
      <c r="M4" s="107"/>
    </row>
    <row r="5" s="18" customFormat="1" ht="12"/>
    <row r="7" spans="1:13" ht="12.75">
      <c r="A7" s="117" t="s">
        <v>141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ht="12.75">
      <c r="M9" s="22" t="s">
        <v>43</v>
      </c>
    </row>
    <row r="10" spans="1:13" ht="48" customHeight="1">
      <c r="A10" s="108" t="s">
        <v>44</v>
      </c>
      <c r="B10" s="108" t="s">
        <v>55</v>
      </c>
      <c r="C10" s="108" t="s">
        <v>56</v>
      </c>
      <c r="D10" s="108" t="s">
        <v>15</v>
      </c>
      <c r="E10" s="108" t="s">
        <v>2</v>
      </c>
      <c r="F10" s="108" t="s">
        <v>3</v>
      </c>
      <c r="G10" s="108" t="s">
        <v>57</v>
      </c>
      <c r="H10" s="108"/>
      <c r="I10" s="108" t="s">
        <v>142</v>
      </c>
      <c r="J10" s="108" t="s">
        <v>132</v>
      </c>
      <c r="K10" s="108" t="s">
        <v>135</v>
      </c>
      <c r="L10" s="108"/>
      <c r="M10" s="108"/>
    </row>
    <row r="11" spans="1:13" ht="24">
      <c r="A11" s="108"/>
      <c r="B11" s="108"/>
      <c r="C11" s="108"/>
      <c r="D11" s="108"/>
      <c r="E11" s="108"/>
      <c r="F11" s="108"/>
      <c r="G11" s="23" t="s">
        <v>58</v>
      </c>
      <c r="H11" s="23" t="s">
        <v>59</v>
      </c>
      <c r="I11" s="108"/>
      <c r="J11" s="108"/>
      <c r="K11" s="23" t="s">
        <v>46</v>
      </c>
      <c r="L11" s="23" t="s">
        <v>133</v>
      </c>
      <c r="M11" s="23" t="s">
        <v>143</v>
      </c>
    </row>
    <row r="12" spans="1:13" ht="25.5">
      <c r="A12" s="119" t="s">
        <v>5</v>
      </c>
      <c r="B12" s="71" t="s">
        <v>136</v>
      </c>
      <c r="C12" s="129" t="s">
        <v>140</v>
      </c>
      <c r="D12" s="130" t="s">
        <v>71</v>
      </c>
      <c r="E12" s="125" t="s">
        <v>65</v>
      </c>
      <c r="F12" s="125" t="s">
        <v>66</v>
      </c>
      <c r="G12" s="72" t="s">
        <v>60</v>
      </c>
      <c r="H12" s="73">
        <f>H13+H15</f>
        <v>5500000</v>
      </c>
      <c r="I12" s="73">
        <f>I13+I15</f>
        <v>1000000</v>
      </c>
      <c r="J12" s="73">
        <f>J13+J15</f>
        <v>4500000</v>
      </c>
      <c r="K12" s="72">
        <v>0</v>
      </c>
      <c r="L12" s="72">
        <v>0</v>
      </c>
      <c r="M12" s="72"/>
    </row>
    <row r="13" spans="1:13" ht="25.5">
      <c r="A13" s="120"/>
      <c r="B13" s="71" t="s">
        <v>137</v>
      </c>
      <c r="C13" s="129"/>
      <c r="D13" s="130"/>
      <c r="E13" s="125"/>
      <c r="F13" s="125"/>
      <c r="G13" s="74" t="s">
        <v>49</v>
      </c>
      <c r="H13" s="86">
        <f>I13+J13</f>
        <v>3000000</v>
      </c>
      <c r="I13" s="73">
        <v>1000000</v>
      </c>
      <c r="J13" s="86">
        <f>1900000+100000</f>
        <v>2000000</v>
      </c>
      <c r="K13" s="72"/>
      <c r="L13" s="72"/>
      <c r="M13" s="72"/>
    </row>
    <row r="14" spans="1:13" ht="38.25">
      <c r="A14" s="120"/>
      <c r="B14" s="71" t="s">
        <v>138</v>
      </c>
      <c r="C14" s="129"/>
      <c r="D14" s="130"/>
      <c r="E14" s="125"/>
      <c r="F14" s="125"/>
      <c r="G14" s="74" t="s">
        <v>50</v>
      </c>
      <c r="H14" s="86"/>
      <c r="I14" s="73"/>
      <c r="J14" s="86"/>
      <c r="K14" s="72"/>
      <c r="L14" s="72"/>
      <c r="M14" s="72"/>
    </row>
    <row r="15" spans="1:13" ht="25.5" customHeight="1">
      <c r="A15" s="120"/>
      <c r="B15" s="126" t="s">
        <v>139</v>
      </c>
      <c r="C15" s="129"/>
      <c r="D15" s="130"/>
      <c r="E15" s="125"/>
      <c r="F15" s="125"/>
      <c r="G15" s="127" t="s">
        <v>51</v>
      </c>
      <c r="H15" s="124">
        <v>2500000</v>
      </c>
      <c r="I15" s="134"/>
      <c r="J15" s="124">
        <v>2500000</v>
      </c>
      <c r="K15" s="118"/>
      <c r="L15" s="118"/>
      <c r="M15" s="118"/>
    </row>
    <row r="16" spans="1:13" ht="12.75">
      <c r="A16" s="128"/>
      <c r="B16" s="126"/>
      <c r="C16" s="129"/>
      <c r="D16" s="130"/>
      <c r="E16" s="125"/>
      <c r="F16" s="125"/>
      <c r="G16" s="127"/>
      <c r="H16" s="124"/>
      <c r="I16" s="134"/>
      <c r="J16" s="124"/>
      <c r="K16" s="118"/>
      <c r="L16" s="118"/>
      <c r="M16" s="118"/>
    </row>
    <row r="17" spans="1:13" ht="25.5">
      <c r="A17" s="119" t="s">
        <v>6</v>
      </c>
      <c r="B17" s="87" t="s">
        <v>195</v>
      </c>
      <c r="C17" s="129">
        <v>2009</v>
      </c>
      <c r="D17" s="130" t="s">
        <v>188</v>
      </c>
      <c r="E17" s="125" t="s">
        <v>200</v>
      </c>
      <c r="F17" s="125" t="s">
        <v>201</v>
      </c>
      <c r="G17" s="72" t="s">
        <v>60</v>
      </c>
      <c r="H17" s="86">
        <f>H18+H20+H19</f>
        <v>12500</v>
      </c>
      <c r="I17" s="121">
        <v>0</v>
      </c>
      <c r="J17" s="86">
        <f>H17</f>
        <v>12500</v>
      </c>
      <c r="K17" s="72"/>
      <c r="L17" s="72"/>
      <c r="M17" s="72"/>
    </row>
    <row r="18" spans="1:13" ht="25.5">
      <c r="A18" s="120"/>
      <c r="B18" s="88" t="s">
        <v>196</v>
      </c>
      <c r="C18" s="129"/>
      <c r="D18" s="130"/>
      <c r="E18" s="125"/>
      <c r="F18" s="125"/>
      <c r="G18" s="74" t="s">
        <v>49</v>
      </c>
      <c r="H18" s="86"/>
      <c r="I18" s="122"/>
      <c r="J18" s="86"/>
      <c r="K18" s="72"/>
      <c r="L18" s="72"/>
      <c r="M18" s="72"/>
    </row>
    <row r="19" spans="1:13" ht="25.5">
      <c r="A19" s="120"/>
      <c r="B19" s="88" t="s">
        <v>197</v>
      </c>
      <c r="C19" s="129"/>
      <c r="D19" s="130"/>
      <c r="E19" s="125"/>
      <c r="F19" s="125"/>
      <c r="G19" s="74" t="s">
        <v>50</v>
      </c>
      <c r="H19" s="86">
        <v>629</v>
      </c>
      <c r="I19" s="122"/>
      <c r="J19" s="86">
        <f>H19</f>
        <v>629</v>
      </c>
      <c r="K19" s="72"/>
      <c r="L19" s="72"/>
      <c r="M19" s="72"/>
    </row>
    <row r="20" spans="1:13" ht="25.5" customHeight="1">
      <c r="A20" s="120"/>
      <c r="B20" s="126" t="s">
        <v>198</v>
      </c>
      <c r="C20" s="129"/>
      <c r="D20" s="130"/>
      <c r="E20" s="125"/>
      <c r="F20" s="125"/>
      <c r="G20" s="127" t="s">
        <v>51</v>
      </c>
      <c r="H20" s="124">
        <v>11871</v>
      </c>
      <c r="I20" s="122"/>
      <c r="J20" s="124">
        <f>H20</f>
        <v>11871</v>
      </c>
      <c r="K20" s="118"/>
      <c r="L20" s="118"/>
      <c r="M20" s="118"/>
    </row>
    <row r="21" spans="1:13" ht="12.75">
      <c r="A21" s="120"/>
      <c r="B21" s="126"/>
      <c r="C21" s="129"/>
      <c r="D21" s="130"/>
      <c r="E21" s="125"/>
      <c r="F21" s="125"/>
      <c r="G21" s="127"/>
      <c r="H21" s="124"/>
      <c r="I21" s="123"/>
      <c r="J21" s="124"/>
      <c r="K21" s="118"/>
      <c r="L21" s="118"/>
      <c r="M21" s="118"/>
    </row>
    <row r="22" spans="1:13" ht="12.75">
      <c r="A22" s="89"/>
      <c r="B22" s="72" t="s">
        <v>53</v>
      </c>
      <c r="C22" s="131"/>
      <c r="D22" s="131"/>
      <c r="E22" s="131"/>
      <c r="F22" s="131"/>
      <c r="G22" s="72"/>
      <c r="H22" s="86">
        <f>H12+H17</f>
        <v>5512500</v>
      </c>
      <c r="I22" s="73">
        <f>I12</f>
        <v>1000000</v>
      </c>
      <c r="J22" s="86">
        <f>J12+J17</f>
        <v>4512500</v>
      </c>
      <c r="K22" s="73">
        <f>K12</f>
        <v>0</v>
      </c>
      <c r="L22" s="72"/>
      <c r="M22" s="72"/>
    </row>
    <row r="23" spans="1:13" ht="12.75">
      <c r="A23" s="89"/>
      <c r="B23" s="75" t="s">
        <v>49</v>
      </c>
      <c r="C23" s="132"/>
      <c r="D23" s="132"/>
      <c r="E23" s="132"/>
      <c r="F23" s="132"/>
      <c r="G23" s="72"/>
      <c r="H23" s="86">
        <f>H13+H18</f>
        <v>3000000</v>
      </c>
      <c r="I23" s="73">
        <f aca="true" t="shared" si="0" ref="I23:K25">I13</f>
        <v>1000000</v>
      </c>
      <c r="J23" s="86">
        <f>J13+J18</f>
        <v>2000000</v>
      </c>
      <c r="K23" s="73">
        <f t="shared" si="0"/>
        <v>0</v>
      </c>
      <c r="L23" s="72"/>
      <c r="M23" s="72"/>
    </row>
    <row r="24" spans="1:13" ht="12.75">
      <c r="A24" s="89"/>
      <c r="B24" s="75" t="s">
        <v>50</v>
      </c>
      <c r="C24" s="132"/>
      <c r="D24" s="132"/>
      <c r="E24" s="132"/>
      <c r="F24" s="132"/>
      <c r="G24" s="72"/>
      <c r="H24" s="86">
        <f>H14+H19</f>
        <v>629</v>
      </c>
      <c r="I24" s="73">
        <f t="shared" si="0"/>
        <v>0</v>
      </c>
      <c r="J24" s="86">
        <f>J14+J19</f>
        <v>629</v>
      </c>
      <c r="K24" s="73">
        <f t="shared" si="0"/>
        <v>0</v>
      </c>
      <c r="L24" s="72"/>
      <c r="M24" s="72"/>
    </row>
    <row r="25" spans="1:13" ht="12.75">
      <c r="A25" s="90"/>
      <c r="B25" s="76" t="s">
        <v>51</v>
      </c>
      <c r="C25" s="133"/>
      <c r="D25" s="133"/>
      <c r="E25" s="133"/>
      <c r="F25" s="133"/>
      <c r="G25" s="72"/>
      <c r="H25" s="86">
        <f>H15+H20</f>
        <v>2511871</v>
      </c>
      <c r="I25" s="73">
        <f t="shared" si="0"/>
        <v>0</v>
      </c>
      <c r="J25" s="86">
        <f>J15+J20</f>
        <v>2511871</v>
      </c>
      <c r="K25" s="73">
        <f t="shared" si="0"/>
        <v>0</v>
      </c>
      <c r="L25" s="72"/>
      <c r="M25" s="72"/>
    </row>
    <row r="32" ht="12.75">
      <c r="L32" s="19" t="s">
        <v>207</v>
      </c>
    </row>
    <row r="33" ht="12.75">
      <c r="L33" s="19" t="s">
        <v>208</v>
      </c>
    </row>
    <row r="35" ht="12.75">
      <c r="L35" s="19" t="s">
        <v>209</v>
      </c>
    </row>
  </sheetData>
  <sheetProtection/>
  <mergeCells count="42">
    <mergeCell ref="F22:F25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A12:A16"/>
    <mergeCell ref="C17:C21"/>
    <mergeCell ref="D17:D21"/>
    <mergeCell ref="E22:E25"/>
    <mergeCell ref="B15:B16"/>
    <mergeCell ref="C12:C16"/>
    <mergeCell ref="D12:D16"/>
    <mergeCell ref="C22:C25"/>
    <mergeCell ref="D22:D25"/>
    <mergeCell ref="E12:E16"/>
    <mergeCell ref="G15:G16"/>
    <mergeCell ref="I10:I11"/>
    <mergeCell ref="H15:H16"/>
    <mergeCell ref="G20:G21"/>
    <mergeCell ref="K10:M10"/>
    <mergeCell ref="A7:M7"/>
    <mergeCell ref="A10:A11"/>
    <mergeCell ref="B10:B11"/>
    <mergeCell ref="C10:C11"/>
    <mergeCell ref="D10:D11"/>
    <mergeCell ref="E10:E11"/>
    <mergeCell ref="F10:F11"/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E1">
      <selection activeCell="J1" sqref="J1:M4"/>
    </sheetView>
  </sheetViews>
  <sheetFormatPr defaultColWidth="9.00390625" defaultRowHeight="12.75"/>
  <cols>
    <col min="1" max="1" width="4.625" style="19" customWidth="1"/>
    <col min="2" max="2" width="35.375" style="19" customWidth="1"/>
    <col min="3" max="3" width="9.125" style="19" customWidth="1"/>
    <col min="4" max="4" width="10.375" style="19" customWidth="1"/>
    <col min="5" max="6" width="9.125" style="19" customWidth="1"/>
    <col min="7" max="7" width="29.875" style="19" customWidth="1"/>
    <col min="8" max="8" width="9.125" style="19" customWidth="1"/>
    <col min="9" max="10" width="9.875" style="19" customWidth="1"/>
    <col min="11" max="16384" width="9.125" style="19" customWidth="1"/>
  </cols>
  <sheetData>
    <row r="1" spans="10:13" s="18" customFormat="1" ht="12">
      <c r="J1" s="139" t="s">
        <v>213</v>
      </c>
      <c r="K1" s="139"/>
      <c r="L1" s="139"/>
      <c r="M1" s="139"/>
    </row>
    <row r="2" spans="10:13" s="18" customFormat="1" ht="12">
      <c r="J2" s="139"/>
      <c r="K2" s="139"/>
      <c r="L2" s="139"/>
      <c r="M2" s="139"/>
    </row>
    <row r="3" spans="10:13" s="18" customFormat="1" ht="12">
      <c r="J3" s="139"/>
      <c r="K3" s="139"/>
      <c r="L3" s="139"/>
      <c r="M3" s="139"/>
    </row>
    <row r="4" spans="10:13" s="18" customFormat="1" ht="12">
      <c r="J4" s="139"/>
      <c r="K4" s="139"/>
      <c r="L4" s="139"/>
      <c r="M4" s="139"/>
    </row>
    <row r="5" s="18" customFormat="1" ht="12"/>
    <row r="6" ht="12.75">
      <c r="G6" s="19" t="s">
        <v>202</v>
      </c>
    </row>
    <row r="9" spans="1:13" ht="12.75">
      <c r="A9" s="117" t="s">
        <v>199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ht="12.75">
      <c r="M11" s="22" t="s">
        <v>43</v>
      </c>
    </row>
    <row r="12" spans="1:13" ht="48" customHeight="1">
      <c r="A12" s="108" t="s">
        <v>44</v>
      </c>
      <c r="B12" s="108" t="s">
        <v>55</v>
      </c>
      <c r="C12" s="108" t="s">
        <v>56</v>
      </c>
      <c r="D12" s="108" t="s">
        <v>15</v>
      </c>
      <c r="E12" s="108" t="s">
        <v>2</v>
      </c>
      <c r="F12" s="108" t="s">
        <v>3</v>
      </c>
      <c r="G12" s="108" t="s">
        <v>57</v>
      </c>
      <c r="H12" s="108"/>
      <c r="I12" s="108" t="s">
        <v>142</v>
      </c>
      <c r="J12" s="108" t="s">
        <v>132</v>
      </c>
      <c r="K12" s="108" t="s">
        <v>135</v>
      </c>
      <c r="L12" s="108"/>
      <c r="M12" s="108"/>
    </row>
    <row r="13" spans="1:13" ht="24">
      <c r="A13" s="108"/>
      <c r="B13" s="108"/>
      <c r="C13" s="108"/>
      <c r="D13" s="108"/>
      <c r="E13" s="108"/>
      <c r="F13" s="108"/>
      <c r="G13" s="23" t="s">
        <v>58</v>
      </c>
      <c r="H13" s="23" t="s">
        <v>59</v>
      </c>
      <c r="I13" s="108"/>
      <c r="J13" s="108"/>
      <c r="K13" s="23" t="s">
        <v>46</v>
      </c>
      <c r="L13" s="23" t="s">
        <v>133</v>
      </c>
      <c r="M13" s="23" t="s">
        <v>143</v>
      </c>
    </row>
    <row r="14" spans="1:13" ht="25.5">
      <c r="A14" s="119" t="s">
        <v>5</v>
      </c>
      <c r="B14" s="71" t="s">
        <v>195</v>
      </c>
      <c r="C14" s="72"/>
      <c r="D14" s="138" t="s">
        <v>188</v>
      </c>
      <c r="E14" s="72"/>
      <c r="F14" s="72"/>
      <c r="G14" s="72" t="s">
        <v>60</v>
      </c>
      <c r="H14" s="73">
        <f>H15+H16+H17</f>
        <v>215119</v>
      </c>
      <c r="I14" s="129">
        <v>0</v>
      </c>
      <c r="J14" s="73">
        <f>J15+J16+J17</f>
        <v>215119</v>
      </c>
      <c r="K14" s="72"/>
      <c r="L14" s="72"/>
      <c r="M14" s="72"/>
    </row>
    <row r="15" spans="1:13" ht="25.5">
      <c r="A15" s="120"/>
      <c r="B15" s="71" t="s">
        <v>196</v>
      </c>
      <c r="C15" s="72">
        <v>2009</v>
      </c>
      <c r="D15" s="138"/>
      <c r="E15" s="72">
        <v>852</v>
      </c>
      <c r="F15" s="72">
        <v>85214</v>
      </c>
      <c r="G15" s="74" t="s">
        <v>49</v>
      </c>
      <c r="H15" s="73">
        <v>23901</v>
      </c>
      <c r="I15" s="129"/>
      <c r="J15" s="73">
        <f>H15</f>
        <v>23901</v>
      </c>
      <c r="K15" s="72"/>
      <c r="L15" s="72"/>
      <c r="M15" s="72"/>
    </row>
    <row r="16" spans="1:13" ht="25.5">
      <c r="A16" s="120"/>
      <c r="B16" s="71" t="s">
        <v>197</v>
      </c>
      <c r="C16" s="72"/>
      <c r="D16" s="138"/>
      <c r="E16" s="72">
        <v>853</v>
      </c>
      <c r="F16" s="72">
        <v>85395</v>
      </c>
      <c r="G16" s="74" t="s">
        <v>50</v>
      </c>
      <c r="H16" s="73">
        <f>10247-629</f>
        <v>9618</v>
      </c>
      <c r="I16" s="129"/>
      <c r="J16" s="73">
        <f>H16</f>
        <v>9618</v>
      </c>
      <c r="K16" s="72"/>
      <c r="L16" s="72"/>
      <c r="M16" s="72"/>
    </row>
    <row r="17" spans="1:13" ht="25.5">
      <c r="A17" s="128"/>
      <c r="B17" s="71" t="s">
        <v>198</v>
      </c>
      <c r="C17" s="72"/>
      <c r="D17" s="138"/>
      <c r="E17" s="72">
        <v>853</v>
      </c>
      <c r="F17" s="72">
        <v>85395</v>
      </c>
      <c r="G17" s="76" t="s">
        <v>51</v>
      </c>
      <c r="H17" s="73">
        <f>193471-11871</f>
        <v>181600</v>
      </c>
      <c r="I17" s="129"/>
      <c r="J17" s="73">
        <f>H17</f>
        <v>181600</v>
      </c>
      <c r="K17" s="72"/>
      <c r="L17" s="72"/>
      <c r="M17" s="72"/>
    </row>
    <row r="18" spans="1:13" ht="13.5" thickBot="1">
      <c r="A18" s="29"/>
      <c r="B18" s="29"/>
      <c r="C18" s="29"/>
      <c r="D18" s="29"/>
      <c r="E18" s="29"/>
      <c r="F18" s="29"/>
      <c r="G18" s="29"/>
      <c r="H18" s="92"/>
      <c r="I18" s="29"/>
      <c r="J18" s="29"/>
      <c r="K18" s="29"/>
      <c r="L18" s="29"/>
      <c r="M18" s="29"/>
    </row>
    <row r="19" spans="1:13" ht="12.75">
      <c r="A19" s="135"/>
      <c r="B19" s="93" t="s">
        <v>48</v>
      </c>
      <c r="C19" s="93"/>
      <c r="D19" s="93"/>
      <c r="E19" s="93"/>
      <c r="F19" s="93"/>
      <c r="G19" s="93"/>
      <c r="H19" s="94">
        <f>H14</f>
        <v>215119</v>
      </c>
      <c r="I19" s="93"/>
      <c r="J19" s="94">
        <f>J20+J21+J22</f>
        <v>215119</v>
      </c>
      <c r="K19" s="93"/>
      <c r="L19" s="93"/>
      <c r="M19" s="95"/>
    </row>
    <row r="20" spans="1:13" ht="12.75">
      <c r="A20" s="136"/>
      <c r="B20" s="75" t="s">
        <v>49</v>
      </c>
      <c r="C20" s="72"/>
      <c r="D20" s="72"/>
      <c r="E20" s="72"/>
      <c r="F20" s="72"/>
      <c r="G20" s="72"/>
      <c r="H20" s="73">
        <f>H15</f>
        <v>23901</v>
      </c>
      <c r="I20" s="72"/>
      <c r="J20" s="73">
        <f>J15</f>
        <v>23901</v>
      </c>
      <c r="K20" s="72"/>
      <c r="L20" s="72"/>
      <c r="M20" s="96"/>
    </row>
    <row r="21" spans="1:13" ht="12.75">
      <c r="A21" s="136"/>
      <c r="B21" s="75" t="s">
        <v>50</v>
      </c>
      <c r="C21" s="72"/>
      <c r="D21" s="72"/>
      <c r="E21" s="72"/>
      <c r="F21" s="72"/>
      <c r="G21" s="72"/>
      <c r="H21" s="73">
        <f>H16</f>
        <v>9618</v>
      </c>
      <c r="I21" s="72"/>
      <c r="J21" s="73">
        <f>J16</f>
        <v>9618</v>
      </c>
      <c r="K21" s="72"/>
      <c r="L21" s="72"/>
      <c r="M21" s="96"/>
    </row>
    <row r="22" spans="1:13" ht="13.5" thickBot="1">
      <c r="A22" s="137"/>
      <c r="B22" s="97" t="s">
        <v>51</v>
      </c>
      <c r="C22" s="98"/>
      <c r="D22" s="98"/>
      <c r="E22" s="98"/>
      <c r="F22" s="98"/>
      <c r="G22" s="98"/>
      <c r="H22" s="99">
        <f>H17</f>
        <v>181600</v>
      </c>
      <c r="I22" s="98"/>
      <c r="J22" s="99">
        <f>J17</f>
        <v>181600</v>
      </c>
      <c r="K22" s="98"/>
      <c r="L22" s="98"/>
      <c r="M22" s="100"/>
    </row>
    <row r="25" ht="12.75">
      <c r="L25" s="19" t="s">
        <v>207</v>
      </c>
    </row>
    <row r="26" ht="12.75">
      <c r="L26" s="19" t="s">
        <v>208</v>
      </c>
    </row>
    <row r="28" ht="12.75">
      <c r="L28" s="19" t="s">
        <v>209</v>
      </c>
    </row>
  </sheetData>
  <sheetProtection/>
  <mergeCells count="16">
    <mergeCell ref="I12:I13"/>
    <mergeCell ref="J1:M4"/>
    <mergeCell ref="I14:I17"/>
    <mergeCell ref="J12:J13"/>
    <mergeCell ref="K12:M12"/>
    <mergeCell ref="A9:M9"/>
    <mergeCell ref="A12:A13"/>
    <mergeCell ref="B12:B13"/>
    <mergeCell ref="C12:C13"/>
    <mergeCell ref="D12:D13"/>
    <mergeCell ref="F12:F13"/>
    <mergeCell ref="A14:A17"/>
    <mergeCell ref="A19:A22"/>
    <mergeCell ref="G12:H12"/>
    <mergeCell ref="D14:D17"/>
    <mergeCell ref="E12:E1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defaultGridColor="0" zoomScalePageLayoutView="0" colorId="8" workbookViewId="0" topLeftCell="A46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40" t="s">
        <v>204</v>
      </c>
      <c r="H1" s="140"/>
      <c r="I1" s="140"/>
      <c r="J1" s="140"/>
    </row>
    <row r="2" spans="7:10" ht="12.75">
      <c r="G2" s="140"/>
      <c r="H2" s="140"/>
      <c r="I2" s="140"/>
      <c r="J2" s="140"/>
    </row>
    <row r="3" spans="7:10" ht="12.75">
      <c r="G3" s="140"/>
      <c r="H3" s="140"/>
      <c r="I3" s="140"/>
      <c r="J3" s="140"/>
    </row>
    <row r="4" spans="7:10" ht="12.75">
      <c r="G4" s="140"/>
      <c r="H4" s="140"/>
      <c r="I4" s="140"/>
      <c r="J4" s="140"/>
    </row>
    <row r="6" spans="1:10" ht="48.75" customHeight="1">
      <c r="A6" s="141" t="s">
        <v>152</v>
      </c>
      <c r="B6" s="141"/>
      <c r="C6" s="141"/>
      <c r="D6" s="141"/>
      <c r="E6" s="141"/>
      <c r="F6" s="141"/>
      <c r="G6" s="141"/>
      <c r="H6" s="141"/>
      <c r="I6" s="141"/>
      <c r="J6" s="141"/>
    </row>
    <row r="7" ht="12.75">
      <c r="J7" s="3" t="s">
        <v>12</v>
      </c>
    </row>
    <row r="8" spans="1:11" s="2" customFormat="1" ht="20.25" customHeight="1">
      <c r="A8" s="142" t="s">
        <v>2</v>
      </c>
      <c r="B8" s="142" t="s">
        <v>3</v>
      </c>
      <c r="C8" s="142" t="s">
        <v>7</v>
      </c>
      <c r="D8" s="142" t="s">
        <v>148</v>
      </c>
      <c r="E8" s="142" t="s">
        <v>4</v>
      </c>
      <c r="F8" s="142"/>
      <c r="G8" s="142"/>
      <c r="H8" s="142"/>
      <c r="I8" s="142"/>
      <c r="J8" s="142"/>
      <c r="K8" s="142"/>
    </row>
    <row r="9" spans="1:11" s="2" customFormat="1" ht="20.25" customHeight="1">
      <c r="A9" s="142"/>
      <c r="B9" s="142"/>
      <c r="C9" s="142"/>
      <c r="D9" s="142"/>
      <c r="E9" s="142" t="s">
        <v>9</v>
      </c>
      <c r="F9" s="142" t="s">
        <v>18</v>
      </c>
      <c r="G9" s="142"/>
      <c r="H9" s="142"/>
      <c r="I9" s="142"/>
      <c r="J9" s="142"/>
      <c r="K9" s="142" t="s">
        <v>10</v>
      </c>
    </row>
    <row r="10" spans="1:11" s="2" customFormat="1" ht="65.25" customHeight="1">
      <c r="A10" s="142"/>
      <c r="B10" s="142"/>
      <c r="C10" s="142"/>
      <c r="D10" s="142"/>
      <c r="E10" s="142"/>
      <c r="F10" s="9" t="s">
        <v>105</v>
      </c>
      <c r="G10" s="9" t="s">
        <v>19</v>
      </c>
      <c r="H10" s="9" t="s">
        <v>20</v>
      </c>
      <c r="I10" s="9" t="s">
        <v>21</v>
      </c>
      <c r="J10" s="9" t="s">
        <v>106</v>
      </c>
      <c r="K10" s="142"/>
    </row>
    <row r="11" spans="1:11" ht="9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19.5" customHeight="1">
      <c r="A12" s="6">
        <v>750</v>
      </c>
      <c r="B12" s="6">
        <v>75011</v>
      </c>
      <c r="C12" s="6">
        <v>2010</v>
      </c>
      <c r="D12" s="77">
        <v>123428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32">
        <v>0</v>
      </c>
    </row>
    <row r="13" spans="1:11" ht="19.5" customHeight="1">
      <c r="A13" s="6">
        <v>750</v>
      </c>
      <c r="B13" s="6">
        <v>75011</v>
      </c>
      <c r="C13" s="6">
        <v>4010</v>
      </c>
      <c r="D13" s="77">
        <v>0</v>
      </c>
      <c r="E13" s="77">
        <v>105000</v>
      </c>
      <c r="F13" s="77">
        <f>E13</f>
        <v>105000</v>
      </c>
      <c r="G13" s="77">
        <v>0</v>
      </c>
      <c r="H13" s="77">
        <v>0</v>
      </c>
      <c r="I13" s="77">
        <v>0</v>
      </c>
      <c r="J13" s="77">
        <v>0</v>
      </c>
      <c r="K13" s="32">
        <v>0</v>
      </c>
    </row>
    <row r="14" spans="1:11" ht="19.5" customHeight="1">
      <c r="A14" s="6">
        <v>750</v>
      </c>
      <c r="B14" s="6">
        <v>75011</v>
      </c>
      <c r="C14" s="6">
        <v>4110</v>
      </c>
      <c r="D14" s="77">
        <v>0</v>
      </c>
      <c r="E14" s="77">
        <v>15855</v>
      </c>
      <c r="F14" s="77">
        <f>E14</f>
        <v>15855</v>
      </c>
      <c r="G14" s="77">
        <v>0</v>
      </c>
      <c r="H14" s="77">
        <v>0</v>
      </c>
      <c r="I14" s="77">
        <v>0</v>
      </c>
      <c r="J14" s="77">
        <v>0</v>
      </c>
      <c r="K14" s="32">
        <v>0</v>
      </c>
    </row>
    <row r="15" spans="1:11" ht="19.5" customHeight="1">
      <c r="A15" s="6">
        <v>750</v>
      </c>
      <c r="B15" s="6">
        <v>75011</v>
      </c>
      <c r="C15" s="6">
        <v>4120</v>
      </c>
      <c r="D15" s="77">
        <v>0</v>
      </c>
      <c r="E15" s="77">
        <v>2573</v>
      </c>
      <c r="F15" s="77">
        <f>E15</f>
        <v>2573</v>
      </c>
      <c r="G15" s="77">
        <v>0</v>
      </c>
      <c r="H15" s="77">
        <v>0</v>
      </c>
      <c r="I15" s="77">
        <v>0</v>
      </c>
      <c r="J15" s="77">
        <v>0</v>
      </c>
      <c r="K15" s="32">
        <v>0</v>
      </c>
    </row>
    <row r="16" spans="1:11" s="10" customFormat="1" ht="19.5" customHeight="1">
      <c r="A16" s="144" t="s">
        <v>86</v>
      </c>
      <c r="B16" s="144"/>
      <c r="C16" s="144"/>
      <c r="D16" s="56">
        <f>D15+D14+D13+D12</f>
        <v>123428</v>
      </c>
      <c r="E16" s="56">
        <f aca="true" t="shared" si="0" ref="E16:K16">E15+E14+E13+E12</f>
        <v>123428</v>
      </c>
      <c r="F16" s="56">
        <f t="shared" si="0"/>
        <v>123428</v>
      </c>
      <c r="G16" s="56">
        <f t="shared" si="0"/>
        <v>0</v>
      </c>
      <c r="H16" s="56">
        <f t="shared" si="0"/>
        <v>0</v>
      </c>
      <c r="I16" s="56">
        <f t="shared" si="0"/>
        <v>0</v>
      </c>
      <c r="J16" s="56">
        <f t="shared" si="0"/>
        <v>0</v>
      </c>
      <c r="K16" s="56">
        <f t="shared" si="0"/>
        <v>0</v>
      </c>
    </row>
    <row r="17" spans="1:11" ht="19.5" customHeight="1">
      <c r="A17" s="6">
        <v>751</v>
      </c>
      <c r="B17" s="6">
        <v>75101</v>
      </c>
      <c r="C17" s="6">
        <v>2010</v>
      </c>
      <c r="D17" s="77">
        <v>3813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32">
        <v>0</v>
      </c>
    </row>
    <row r="18" spans="1:11" ht="19.5" customHeight="1">
      <c r="A18" s="6">
        <v>751</v>
      </c>
      <c r="B18" s="6">
        <v>75101</v>
      </c>
      <c r="C18" s="6">
        <v>4010</v>
      </c>
      <c r="D18" s="77">
        <v>0</v>
      </c>
      <c r="E18" s="77">
        <v>3243</v>
      </c>
      <c r="F18" s="77">
        <f>E18</f>
        <v>3243</v>
      </c>
      <c r="G18" s="77">
        <v>0</v>
      </c>
      <c r="H18" s="77">
        <v>0</v>
      </c>
      <c r="I18" s="77">
        <v>0</v>
      </c>
      <c r="J18" s="77">
        <v>0</v>
      </c>
      <c r="K18" s="32">
        <v>0</v>
      </c>
    </row>
    <row r="19" spans="1:11" ht="19.5" customHeight="1">
      <c r="A19" s="6">
        <v>751</v>
      </c>
      <c r="B19" s="6">
        <v>75101</v>
      </c>
      <c r="C19" s="6">
        <v>4110</v>
      </c>
      <c r="D19" s="77">
        <v>0</v>
      </c>
      <c r="E19" s="77">
        <v>490</v>
      </c>
      <c r="F19" s="77">
        <f>E19</f>
        <v>490</v>
      </c>
      <c r="G19" s="77">
        <v>0</v>
      </c>
      <c r="H19" s="77">
        <v>0</v>
      </c>
      <c r="I19" s="77">
        <v>0</v>
      </c>
      <c r="J19" s="77">
        <v>0</v>
      </c>
      <c r="K19" s="32">
        <v>0</v>
      </c>
    </row>
    <row r="20" spans="1:11" ht="19.5" customHeight="1">
      <c r="A20" s="6">
        <v>751</v>
      </c>
      <c r="B20" s="6">
        <v>75101</v>
      </c>
      <c r="C20" s="6">
        <v>4120</v>
      </c>
      <c r="D20" s="77">
        <v>0</v>
      </c>
      <c r="E20" s="77">
        <v>80</v>
      </c>
      <c r="F20" s="77">
        <f>E20</f>
        <v>80</v>
      </c>
      <c r="G20" s="77">
        <v>0</v>
      </c>
      <c r="H20" s="77">
        <v>0</v>
      </c>
      <c r="I20" s="77">
        <v>0</v>
      </c>
      <c r="J20" s="77">
        <v>0</v>
      </c>
      <c r="K20" s="32">
        <v>0</v>
      </c>
    </row>
    <row r="21" spans="1:11" ht="19.5" customHeight="1">
      <c r="A21" s="6">
        <v>751</v>
      </c>
      <c r="B21" s="6">
        <v>75113</v>
      </c>
      <c r="C21" s="6">
        <v>2010</v>
      </c>
      <c r="D21" s="77">
        <v>17980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32">
        <v>0</v>
      </c>
    </row>
    <row r="22" spans="1:11" ht="19.5" customHeight="1">
      <c r="A22" s="6">
        <v>751</v>
      </c>
      <c r="B22" s="6">
        <v>75113</v>
      </c>
      <c r="C22" s="6">
        <v>4010</v>
      </c>
      <c r="D22" s="77">
        <v>0</v>
      </c>
      <c r="E22" s="77">
        <v>2792</v>
      </c>
      <c r="F22" s="77">
        <v>2792</v>
      </c>
      <c r="G22" s="77">
        <v>0</v>
      </c>
      <c r="H22" s="77">
        <v>0</v>
      </c>
      <c r="I22" s="77">
        <v>0</v>
      </c>
      <c r="J22" s="77">
        <v>0</v>
      </c>
      <c r="K22" s="32">
        <v>0</v>
      </c>
    </row>
    <row r="23" spans="1:11" ht="19.5" customHeight="1">
      <c r="A23" s="6">
        <v>751</v>
      </c>
      <c r="B23" s="6">
        <v>75113</v>
      </c>
      <c r="C23" s="6">
        <v>4110</v>
      </c>
      <c r="D23" s="77">
        <v>0</v>
      </c>
      <c r="E23" s="77">
        <v>462</v>
      </c>
      <c r="F23" s="77">
        <v>462</v>
      </c>
      <c r="G23" s="77">
        <v>0</v>
      </c>
      <c r="H23" s="77">
        <v>0</v>
      </c>
      <c r="I23" s="77">
        <v>0</v>
      </c>
      <c r="J23" s="77">
        <v>0</v>
      </c>
      <c r="K23" s="32">
        <v>0</v>
      </c>
    </row>
    <row r="24" spans="1:11" ht="19.5" customHeight="1">
      <c r="A24" s="6">
        <v>751</v>
      </c>
      <c r="B24" s="6">
        <v>75113</v>
      </c>
      <c r="C24" s="6">
        <v>4120</v>
      </c>
      <c r="D24" s="77">
        <v>0</v>
      </c>
      <c r="E24" s="77">
        <v>68</v>
      </c>
      <c r="F24" s="77">
        <v>68</v>
      </c>
      <c r="G24" s="77">
        <v>0</v>
      </c>
      <c r="H24" s="77">
        <v>0</v>
      </c>
      <c r="I24" s="77">
        <v>0</v>
      </c>
      <c r="J24" s="77">
        <v>0</v>
      </c>
      <c r="K24" s="32">
        <v>0</v>
      </c>
    </row>
    <row r="25" spans="1:11" ht="19.5" customHeight="1">
      <c r="A25" s="6">
        <v>751</v>
      </c>
      <c r="B25" s="6">
        <v>75113</v>
      </c>
      <c r="C25" s="6">
        <v>4210</v>
      </c>
      <c r="D25" s="77">
        <v>0</v>
      </c>
      <c r="E25" s="77">
        <v>9000</v>
      </c>
      <c r="F25" s="77">
        <v>0</v>
      </c>
      <c r="G25" s="77">
        <v>0</v>
      </c>
      <c r="H25" s="77">
        <v>0</v>
      </c>
      <c r="I25" s="77">
        <v>0</v>
      </c>
      <c r="J25" s="77">
        <v>9000</v>
      </c>
      <c r="K25" s="32">
        <v>0</v>
      </c>
    </row>
    <row r="26" spans="1:11" ht="19.5" customHeight="1">
      <c r="A26" s="6">
        <v>751</v>
      </c>
      <c r="B26" s="6">
        <v>75113</v>
      </c>
      <c r="C26" s="6">
        <v>4300</v>
      </c>
      <c r="D26" s="77">
        <v>0</v>
      </c>
      <c r="E26" s="77">
        <v>5358</v>
      </c>
      <c r="F26" s="77">
        <v>0</v>
      </c>
      <c r="G26" s="77">
        <v>0</v>
      </c>
      <c r="H26" s="77">
        <v>0</v>
      </c>
      <c r="I26" s="77">
        <v>0</v>
      </c>
      <c r="J26" s="77">
        <v>5358</v>
      </c>
      <c r="K26" s="32">
        <v>0</v>
      </c>
    </row>
    <row r="27" spans="1:11" ht="19.5" customHeight="1">
      <c r="A27" s="6">
        <v>751</v>
      </c>
      <c r="B27" s="6">
        <v>75113</v>
      </c>
      <c r="C27" s="6">
        <v>4410</v>
      </c>
      <c r="D27" s="77">
        <v>0</v>
      </c>
      <c r="E27" s="77">
        <v>300</v>
      </c>
      <c r="F27" s="77">
        <v>0</v>
      </c>
      <c r="G27" s="77">
        <v>0</v>
      </c>
      <c r="H27" s="77">
        <v>0</v>
      </c>
      <c r="I27" s="77">
        <v>0</v>
      </c>
      <c r="J27" s="77">
        <v>300</v>
      </c>
      <c r="K27" s="32">
        <v>0</v>
      </c>
    </row>
    <row r="28" spans="1:11" s="10" customFormat="1" ht="19.5" customHeight="1">
      <c r="A28" s="144" t="s">
        <v>97</v>
      </c>
      <c r="B28" s="144"/>
      <c r="C28" s="144"/>
      <c r="D28" s="56">
        <f>D20+D19+D18+D17+D21+D22+D23+D24+D25+D26+D27</f>
        <v>21793</v>
      </c>
      <c r="E28" s="56">
        <f aca="true" t="shared" si="1" ref="E28:K28">E20+E19+E18+E17+E21+E22+E23+E24+E25+E26+E27</f>
        <v>21793</v>
      </c>
      <c r="F28" s="56">
        <f t="shared" si="1"/>
        <v>7135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56">
        <f t="shared" si="1"/>
        <v>14658</v>
      </c>
      <c r="K28" s="56">
        <f t="shared" si="1"/>
        <v>0</v>
      </c>
    </row>
    <row r="29" spans="1:11" ht="19.5" customHeight="1">
      <c r="A29" s="6">
        <v>852</v>
      </c>
      <c r="B29" s="6">
        <v>85212</v>
      </c>
      <c r="C29" s="6">
        <v>2010</v>
      </c>
      <c r="D29" s="77">
        <v>7637329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32">
        <v>0</v>
      </c>
    </row>
    <row r="30" spans="1:11" ht="19.5" customHeight="1">
      <c r="A30" s="6">
        <v>852</v>
      </c>
      <c r="B30" s="6">
        <v>85212</v>
      </c>
      <c r="C30" s="6">
        <v>3110</v>
      </c>
      <c r="D30" s="77">
        <v>0</v>
      </c>
      <c r="E30" s="77">
        <v>7382729</v>
      </c>
      <c r="F30" s="77">
        <v>0</v>
      </c>
      <c r="G30" s="77">
        <v>0</v>
      </c>
      <c r="H30" s="77">
        <v>0</v>
      </c>
      <c r="I30" s="77">
        <v>0</v>
      </c>
      <c r="J30" s="77">
        <v>7382729</v>
      </c>
      <c r="K30" s="32">
        <v>0</v>
      </c>
    </row>
    <row r="31" spans="1:11" ht="19.5" customHeight="1">
      <c r="A31" s="6">
        <v>852</v>
      </c>
      <c r="B31" s="6">
        <v>85212</v>
      </c>
      <c r="C31" s="6">
        <v>4010</v>
      </c>
      <c r="D31" s="77">
        <v>0</v>
      </c>
      <c r="E31" s="77">
        <v>146875</v>
      </c>
      <c r="F31" s="77">
        <v>146875</v>
      </c>
      <c r="G31" s="77">
        <v>0</v>
      </c>
      <c r="H31" s="77">
        <v>0</v>
      </c>
      <c r="I31" s="77">
        <v>0</v>
      </c>
      <c r="J31" s="77">
        <v>0</v>
      </c>
      <c r="K31" s="32">
        <v>0</v>
      </c>
    </row>
    <row r="32" spans="1:11" ht="19.5" customHeight="1">
      <c r="A32" s="6">
        <v>852</v>
      </c>
      <c r="B32" s="6">
        <v>85212</v>
      </c>
      <c r="C32" s="6">
        <v>4040</v>
      </c>
      <c r="D32" s="77">
        <v>0</v>
      </c>
      <c r="E32" s="77">
        <v>7663</v>
      </c>
      <c r="F32" s="77">
        <v>7663</v>
      </c>
      <c r="G32" s="77">
        <v>0</v>
      </c>
      <c r="H32" s="77">
        <v>0</v>
      </c>
      <c r="I32" s="77">
        <v>0</v>
      </c>
      <c r="J32" s="77">
        <v>0</v>
      </c>
      <c r="K32" s="32">
        <v>0</v>
      </c>
    </row>
    <row r="33" spans="1:11" ht="19.5" customHeight="1">
      <c r="A33" s="6">
        <v>852</v>
      </c>
      <c r="B33" s="6">
        <v>85212</v>
      </c>
      <c r="C33" s="6">
        <v>4110</v>
      </c>
      <c r="D33" s="77">
        <v>0</v>
      </c>
      <c r="E33" s="77">
        <v>56015</v>
      </c>
      <c r="F33" s="77">
        <v>56015</v>
      </c>
      <c r="G33" s="77">
        <v>0</v>
      </c>
      <c r="H33" s="77">
        <v>0</v>
      </c>
      <c r="I33" s="77">
        <v>0</v>
      </c>
      <c r="J33" s="77">
        <v>0</v>
      </c>
      <c r="K33" s="32">
        <v>0</v>
      </c>
    </row>
    <row r="34" spans="1:11" ht="19.5" customHeight="1">
      <c r="A34" s="6">
        <v>852</v>
      </c>
      <c r="B34" s="6">
        <v>85212</v>
      </c>
      <c r="C34" s="6">
        <v>4120</v>
      </c>
      <c r="D34" s="77">
        <v>0</v>
      </c>
      <c r="E34" s="77">
        <v>3787</v>
      </c>
      <c r="F34" s="77">
        <v>3787</v>
      </c>
      <c r="G34" s="77">
        <v>0</v>
      </c>
      <c r="H34" s="77">
        <v>0</v>
      </c>
      <c r="I34" s="77">
        <v>0</v>
      </c>
      <c r="J34" s="77">
        <v>0</v>
      </c>
      <c r="K34" s="32">
        <v>0</v>
      </c>
    </row>
    <row r="35" spans="1:11" ht="19.5" customHeight="1">
      <c r="A35" s="6">
        <v>852</v>
      </c>
      <c r="B35" s="6">
        <v>85212</v>
      </c>
      <c r="C35" s="6">
        <v>4170</v>
      </c>
      <c r="D35" s="77">
        <v>0</v>
      </c>
      <c r="E35" s="77">
        <v>2400</v>
      </c>
      <c r="F35" s="77">
        <v>2400</v>
      </c>
      <c r="G35" s="77">
        <v>0</v>
      </c>
      <c r="H35" s="77">
        <v>0</v>
      </c>
      <c r="I35" s="77">
        <v>0</v>
      </c>
      <c r="J35" s="77">
        <v>0</v>
      </c>
      <c r="K35" s="32">
        <v>0</v>
      </c>
    </row>
    <row r="36" spans="1:11" ht="19.5" customHeight="1">
      <c r="A36" s="6">
        <v>852</v>
      </c>
      <c r="B36" s="6">
        <v>85212</v>
      </c>
      <c r="C36" s="6">
        <v>4210</v>
      </c>
      <c r="D36" s="77">
        <v>0</v>
      </c>
      <c r="E36" s="77">
        <v>5500</v>
      </c>
      <c r="F36" s="77">
        <v>0</v>
      </c>
      <c r="G36" s="77">
        <v>0</v>
      </c>
      <c r="H36" s="77">
        <v>0</v>
      </c>
      <c r="I36" s="77">
        <v>0</v>
      </c>
      <c r="J36" s="77">
        <v>5500</v>
      </c>
      <c r="K36" s="32">
        <v>0</v>
      </c>
    </row>
    <row r="37" spans="1:11" ht="19.5" customHeight="1">
      <c r="A37" s="6">
        <v>852</v>
      </c>
      <c r="B37" s="6">
        <v>85212</v>
      </c>
      <c r="C37" s="6">
        <v>4300</v>
      </c>
      <c r="D37" s="77">
        <v>0</v>
      </c>
      <c r="E37" s="77">
        <v>18080</v>
      </c>
      <c r="F37" s="77">
        <v>0</v>
      </c>
      <c r="G37" s="77">
        <v>0</v>
      </c>
      <c r="H37" s="77">
        <v>0</v>
      </c>
      <c r="I37" s="77">
        <v>0</v>
      </c>
      <c r="J37" s="77">
        <v>18080</v>
      </c>
      <c r="K37" s="32">
        <v>0</v>
      </c>
    </row>
    <row r="38" spans="1:11" ht="19.5" customHeight="1">
      <c r="A38" s="6">
        <v>852</v>
      </c>
      <c r="B38" s="6">
        <v>85212</v>
      </c>
      <c r="C38" s="6">
        <v>4370</v>
      </c>
      <c r="D38" s="77">
        <v>0</v>
      </c>
      <c r="E38" s="77">
        <v>6300</v>
      </c>
      <c r="F38" s="77">
        <v>0</v>
      </c>
      <c r="G38" s="77">
        <v>0</v>
      </c>
      <c r="H38" s="77">
        <v>0</v>
      </c>
      <c r="I38" s="77">
        <v>0</v>
      </c>
      <c r="J38" s="77">
        <v>6300</v>
      </c>
      <c r="K38" s="32">
        <v>0</v>
      </c>
    </row>
    <row r="39" spans="1:11" ht="19.5" customHeight="1">
      <c r="A39" s="6">
        <v>852</v>
      </c>
      <c r="B39" s="6">
        <v>85212</v>
      </c>
      <c r="C39" s="6">
        <v>4440</v>
      </c>
      <c r="D39" s="77">
        <v>0</v>
      </c>
      <c r="E39" s="77">
        <f>2850+150</f>
        <v>3000</v>
      </c>
      <c r="F39" s="77">
        <v>0</v>
      </c>
      <c r="G39" s="77">
        <v>0</v>
      </c>
      <c r="H39" s="77">
        <v>0</v>
      </c>
      <c r="I39" s="77">
        <v>0</v>
      </c>
      <c r="J39" s="77">
        <v>2850</v>
      </c>
      <c r="K39" s="32">
        <v>0</v>
      </c>
    </row>
    <row r="40" spans="1:11" ht="19.5" customHeight="1">
      <c r="A40" s="6">
        <v>852</v>
      </c>
      <c r="B40" s="6">
        <v>85212</v>
      </c>
      <c r="C40" s="6">
        <v>4700</v>
      </c>
      <c r="D40" s="77">
        <v>0</v>
      </c>
      <c r="E40" s="77">
        <f>1300+300</f>
        <v>1600</v>
      </c>
      <c r="F40" s="77">
        <v>0</v>
      </c>
      <c r="G40" s="77">
        <v>0</v>
      </c>
      <c r="H40" s="77">
        <v>0</v>
      </c>
      <c r="I40" s="77">
        <v>0</v>
      </c>
      <c r="J40" s="77">
        <v>1300</v>
      </c>
      <c r="K40" s="32">
        <v>0</v>
      </c>
    </row>
    <row r="41" spans="1:11" ht="19.5" customHeight="1">
      <c r="A41" s="6">
        <v>852</v>
      </c>
      <c r="B41" s="6">
        <v>85212</v>
      </c>
      <c r="C41" s="6">
        <v>4740</v>
      </c>
      <c r="D41" s="77">
        <v>0</v>
      </c>
      <c r="E41" s="77">
        <f>1800-450</f>
        <v>1350</v>
      </c>
      <c r="F41" s="77">
        <v>0</v>
      </c>
      <c r="G41" s="77">
        <v>0</v>
      </c>
      <c r="H41" s="77">
        <v>0</v>
      </c>
      <c r="I41" s="77">
        <v>0</v>
      </c>
      <c r="J41" s="77">
        <v>1800</v>
      </c>
      <c r="K41" s="32">
        <v>0</v>
      </c>
    </row>
    <row r="42" spans="1:11" ht="19.5" customHeight="1">
      <c r="A42" s="6">
        <v>852</v>
      </c>
      <c r="B42" s="6">
        <v>85212</v>
      </c>
      <c r="C42" s="6">
        <v>4750</v>
      </c>
      <c r="D42" s="77">
        <v>0</v>
      </c>
      <c r="E42" s="77">
        <v>2030</v>
      </c>
      <c r="F42" s="77">
        <v>0</v>
      </c>
      <c r="G42" s="77">
        <v>0</v>
      </c>
      <c r="H42" s="77">
        <v>0</v>
      </c>
      <c r="I42" s="77">
        <v>0</v>
      </c>
      <c r="J42" s="77">
        <v>2030</v>
      </c>
      <c r="K42" s="32">
        <v>0</v>
      </c>
    </row>
    <row r="43" spans="1:11" ht="19.5" customHeight="1">
      <c r="A43" s="6">
        <v>852</v>
      </c>
      <c r="B43" s="6">
        <v>85213</v>
      </c>
      <c r="C43" s="6">
        <v>2010</v>
      </c>
      <c r="D43" s="77">
        <v>44932</v>
      </c>
      <c r="E43" s="77">
        <v>0</v>
      </c>
      <c r="F43" s="77">
        <f>E43</f>
        <v>0</v>
      </c>
      <c r="G43" s="77">
        <v>0</v>
      </c>
      <c r="H43" s="77">
        <v>0</v>
      </c>
      <c r="I43" s="77">
        <v>0</v>
      </c>
      <c r="J43" s="77">
        <v>0</v>
      </c>
      <c r="K43" s="32">
        <v>0</v>
      </c>
    </row>
    <row r="44" spans="1:11" ht="19.5" customHeight="1">
      <c r="A44" s="6">
        <v>852</v>
      </c>
      <c r="B44" s="6">
        <v>85213</v>
      </c>
      <c r="C44" s="6">
        <v>4130</v>
      </c>
      <c r="D44" s="77">
        <v>0</v>
      </c>
      <c r="E44" s="77">
        <v>44932</v>
      </c>
      <c r="F44" s="77">
        <v>44932</v>
      </c>
      <c r="G44" s="77">
        <v>0</v>
      </c>
      <c r="H44" s="77">
        <v>0</v>
      </c>
      <c r="I44" s="77">
        <v>0</v>
      </c>
      <c r="J44" s="77">
        <v>0</v>
      </c>
      <c r="K44" s="32">
        <v>0</v>
      </c>
    </row>
    <row r="45" spans="1:11" ht="19.5" customHeight="1">
      <c r="A45" s="6">
        <v>852</v>
      </c>
      <c r="B45" s="6">
        <v>85214</v>
      </c>
      <c r="C45" s="6">
        <v>2010</v>
      </c>
      <c r="D45" s="77">
        <v>300725</v>
      </c>
      <c r="E45" s="77">
        <v>0</v>
      </c>
      <c r="F45" s="77">
        <f>E45</f>
        <v>0</v>
      </c>
      <c r="G45" s="77">
        <f>G46</f>
        <v>0</v>
      </c>
      <c r="H45" s="77">
        <f>H46</f>
        <v>0</v>
      </c>
      <c r="I45" s="77">
        <v>0</v>
      </c>
      <c r="J45" s="77">
        <v>0</v>
      </c>
      <c r="K45" s="32">
        <v>0</v>
      </c>
    </row>
    <row r="46" spans="1:11" ht="19.5" customHeight="1">
      <c r="A46" s="6">
        <v>852</v>
      </c>
      <c r="B46" s="6">
        <v>85214</v>
      </c>
      <c r="C46" s="6">
        <v>3110</v>
      </c>
      <c r="D46" s="77">
        <v>0</v>
      </c>
      <c r="E46" s="77">
        <v>300725</v>
      </c>
      <c r="F46" s="77">
        <v>0</v>
      </c>
      <c r="G46" s="77">
        <v>0</v>
      </c>
      <c r="H46" s="77">
        <v>0</v>
      </c>
      <c r="I46" s="77">
        <v>0</v>
      </c>
      <c r="J46" s="77">
        <v>300725</v>
      </c>
      <c r="K46" s="32">
        <v>0</v>
      </c>
    </row>
    <row r="47" spans="1:11" ht="19.5" customHeight="1">
      <c r="A47" s="6">
        <v>852</v>
      </c>
      <c r="B47" s="6">
        <v>85228</v>
      </c>
      <c r="C47" s="6">
        <v>2010</v>
      </c>
      <c r="D47" s="77">
        <v>47586</v>
      </c>
      <c r="E47" s="77">
        <v>0</v>
      </c>
      <c r="F47" s="77">
        <f>E47</f>
        <v>0</v>
      </c>
      <c r="G47" s="77">
        <v>0</v>
      </c>
      <c r="H47" s="77">
        <v>0</v>
      </c>
      <c r="I47" s="77">
        <v>0</v>
      </c>
      <c r="J47" s="77">
        <v>0</v>
      </c>
      <c r="K47" s="32">
        <v>0</v>
      </c>
    </row>
    <row r="48" spans="1:11" ht="19.5" customHeight="1">
      <c r="A48" s="6">
        <v>852</v>
      </c>
      <c r="B48" s="6">
        <v>85228</v>
      </c>
      <c r="C48" s="6">
        <v>3020</v>
      </c>
      <c r="D48" s="77">
        <v>0</v>
      </c>
      <c r="E48" s="77">
        <f>245-100</f>
        <v>145</v>
      </c>
      <c r="F48" s="77">
        <v>0</v>
      </c>
      <c r="G48" s="77">
        <v>0</v>
      </c>
      <c r="H48" s="77">
        <v>0</v>
      </c>
      <c r="I48" s="77">
        <v>0</v>
      </c>
      <c r="J48" s="77">
        <v>245</v>
      </c>
      <c r="K48" s="32">
        <v>0</v>
      </c>
    </row>
    <row r="49" spans="1:11" ht="19.5" customHeight="1">
      <c r="A49" s="6">
        <v>852</v>
      </c>
      <c r="B49" s="6">
        <v>85228</v>
      </c>
      <c r="C49" s="6">
        <v>4010</v>
      </c>
      <c r="D49" s="77">
        <v>0</v>
      </c>
      <c r="E49" s="77">
        <v>35063</v>
      </c>
      <c r="F49" s="77">
        <v>35063</v>
      </c>
      <c r="G49" s="77">
        <v>0</v>
      </c>
      <c r="H49" s="77">
        <v>0</v>
      </c>
      <c r="I49" s="77">
        <v>0</v>
      </c>
      <c r="J49" s="77">
        <v>0</v>
      </c>
      <c r="K49" s="32">
        <v>0</v>
      </c>
    </row>
    <row r="50" spans="1:11" ht="19.5" customHeight="1">
      <c r="A50" s="6">
        <v>852</v>
      </c>
      <c r="B50" s="6">
        <v>85228</v>
      </c>
      <c r="C50" s="6">
        <v>4040</v>
      </c>
      <c r="D50" s="77">
        <v>0</v>
      </c>
      <c r="E50" s="77">
        <v>2502</v>
      </c>
      <c r="F50" s="77">
        <v>2502</v>
      </c>
      <c r="G50" s="77">
        <v>0</v>
      </c>
      <c r="H50" s="77">
        <v>0</v>
      </c>
      <c r="I50" s="77">
        <v>0</v>
      </c>
      <c r="J50" s="77">
        <v>0</v>
      </c>
      <c r="K50" s="32">
        <v>0</v>
      </c>
    </row>
    <row r="51" spans="1:11" ht="19.5" customHeight="1">
      <c r="A51" s="6">
        <v>852</v>
      </c>
      <c r="B51" s="6">
        <v>85228</v>
      </c>
      <c r="C51" s="6">
        <v>4110</v>
      </c>
      <c r="D51" s="77">
        <v>0</v>
      </c>
      <c r="E51" s="77">
        <v>5955</v>
      </c>
      <c r="F51" s="77">
        <v>5955</v>
      </c>
      <c r="G51" s="77">
        <v>0</v>
      </c>
      <c r="H51" s="77">
        <v>0</v>
      </c>
      <c r="I51" s="77">
        <v>0</v>
      </c>
      <c r="J51" s="77">
        <v>0</v>
      </c>
      <c r="K51" s="32">
        <v>0</v>
      </c>
    </row>
    <row r="52" spans="1:11" ht="19.5" customHeight="1">
      <c r="A52" s="6">
        <v>852</v>
      </c>
      <c r="B52" s="6">
        <v>85228</v>
      </c>
      <c r="C52" s="6">
        <v>4120</v>
      </c>
      <c r="D52" s="77">
        <v>0</v>
      </c>
      <c r="E52" s="77">
        <v>921</v>
      </c>
      <c r="F52" s="77">
        <v>921</v>
      </c>
      <c r="G52" s="77">
        <v>0</v>
      </c>
      <c r="H52" s="77">
        <v>0</v>
      </c>
      <c r="I52" s="77">
        <v>0</v>
      </c>
      <c r="J52" s="77">
        <v>0</v>
      </c>
      <c r="K52" s="32">
        <v>0</v>
      </c>
    </row>
    <row r="53" spans="1:11" ht="19.5" customHeight="1">
      <c r="A53" s="6">
        <v>852</v>
      </c>
      <c r="B53" s="6">
        <v>85228</v>
      </c>
      <c r="C53" s="6">
        <v>4170</v>
      </c>
      <c r="D53" s="77">
        <v>0</v>
      </c>
      <c r="E53" s="77">
        <v>1000</v>
      </c>
      <c r="F53" s="77">
        <v>1000</v>
      </c>
      <c r="G53" s="77">
        <v>0</v>
      </c>
      <c r="H53" s="77">
        <v>0</v>
      </c>
      <c r="I53" s="77">
        <v>0</v>
      </c>
      <c r="J53" s="77">
        <v>0</v>
      </c>
      <c r="K53" s="32">
        <v>0</v>
      </c>
    </row>
    <row r="54" spans="1:11" ht="19.5" customHeight="1">
      <c r="A54" s="6">
        <v>852</v>
      </c>
      <c r="B54" s="6">
        <v>85228</v>
      </c>
      <c r="C54" s="6">
        <v>4440</v>
      </c>
      <c r="D54" s="77">
        <v>0</v>
      </c>
      <c r="E54" s="77">
        <f>1900+100</f>
        <v>2000</v>
      </c>
      <c r="F54" s="77">
        <v>1900</v>
      </c>
      <c r="G54" s="77">
        <v>0</v>
      </c>
      <c r="H54" s="77">
        <v>0</v>
      </c>
      <c r="I54" s="77">
        <v>0</v>
      </c>
      <c r="J54" s="77">
        <v>0</v>
      </c>
      <c r="K54" s="32">
        <v>0</v>
      </c>
    </row>
    <row r="55" spans="1:11" s="10" customFormat="1" ht="19.5" customHeight="1">
      <c r="A55" s="144" t="s">
        <v>98</v>
      </c>
      <c r="B55" s="144"/>
      <c r="C55" s="144"/>
      <c r="D55" s="56">
        <f>D54+D53+D52+D51+D50+D49+D48+D47+D46+D45+D44+D43+D42+D41+D39+D38+D37+D36+D35+D34+D33+D32+D31+D30+D29+D40</f>
        <v>8030572</v>
      </c>
      <c r="E55" s="56">
        <f aca="true" t="shared" si="2" ref="E55:K55">E54+E53+E52+E51+E50+E49+E48+E47+E46+E45+E44+E43+E42+E41+E39+E38+E37+E36+E35+E34+E33+E32+E31+E30+E29+E40</f>
        <v>8030572</v>
      </c>
      <c r="F55" s="56">
        <f t="shared" si="2"/>
        <v>309013</v>
      </c>
      <c r="G55" s="56">
        <f t="shared" si="2"/>
        <v>0</v>
      </c>
      <c r="H55" s="56">
        <f t="shared" si="2"/>
        <v>0</v>
      </c>
      <c r="I55" s="56">
        <f t="shared" si="2"/>
        <v>0</v>
      </c>
      <c r="J55" s="56">
        <f t="shared" si="2"/>
        <v>7721559</v>
      </c>
      <c r="K55" s="56">
        <f t="shared" si="2"/>
        <v>0</v>
      </c>
    </row>
    <row r="56" spans="1:11" ht="19.5" customHeight="1">
      <c r="A56" s="143" t="s">
        <v>25</v>
      </c>
      <c r="B56" s="143"/>
      <c r="C56" s="143"/>
      <c r="D56" s="78">
        <f>D55+D28+D16</f>
        <v>8175793</v>
      </c>
      <c r="E56" s="78">
        <f aca="true" t="shared" si="3" ref="E56:K56">E55+E28+E16</f>
        <v>8175793</v>
      </c>
      <c r="F56" s="78">
        <f t="shared" si="3"/>
        <v>439576</v>
      </c>
      <c r="G56" s="78">
        <f t="shared" si="3"/>
        <v>0</v>
      </c>
      <c r="H56" s="78">
        <f t="shared" si="3"/>
        <v>0</v>
      </c>
      <c r="I56" s="78">
        <f t="shared" si="3"/>
        <v>0</v>
      </c>
      <c r="J56" s="78">
        <f t="shared" si="3"/>
        <v>7736217</v>
      </c>
      <c r="K56" s="78">
        <f t="shared" si="3"/>
        <v>0</v>
      </c>
    </row>
    <row r="57" ht="12.75">
      <c r="D57" s="37"/>
    </row>
    <row r="58" ht="12.75">
      <c r="E58" s="37"/>
    </row>
    <row r="59" ht="12.75">
      <c r="E59" s="37"/>
    </row>
  </sheetData>
  <sheetProtection/>
  <mergeCells count="14">
    <mergeCell ref="A56:C56"/>
    <mergeCell ref="D8:D10"/>
    <mergeCell ref="A8:A10"/>
    <mergeCell ref="B8:B10"/>
    <mergeCell ref="C8:C10"/>
    <mergeCell ref="A16:C16"/>
    <mergeCell ref="A28:C28"/>
    <mergeCell ref="A55:C55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0">
      <selection activeCell="J6" sqref="J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40" t="s">
        <v>1</v>
      </c>
      <c r="K1" s="140"/>
      <c r="L1" s="140"/>
      <c r="M1" s="140"/>
    </row>
    <row r="2" spans="10:13" ht="12.75">
      <c r="J2" s="140"/>
      <c r="K2" s="140"/>
      <c r="L2" s="140"/>
      <c r="M2" s="140"/>
    </row>
    <row r="3" spans="10:13" ht="12.75" customHeight="1">
      <c r="J3" s="140"/>
      <c r="K3" s="140"/>
      <c r="L3" s="140"/>
      <c r="M3" s="140"/>
    </row>
    <row r="4" spans="10:13" ht="12.75">
      <c r="J4" s="140"/>
      <c r="K4" s="140"/>
      <c r="L4" s="140"/>
      <c r="M4" s="140"/>
    </row>
    <row r="5" spans="10:13" ht="12.75">
      <c r="J5" s="140"/>
      <c r="K5" s="140"/>
      <c r="L5" s="140"/>
      <c r="M5" s="140"/>
    </row>
    <row r="6" spans="10:13" ht="12.75">
      <c r="J6" s="83"/>
      <c r="K6" s="83"/>
      <c r="L6" s="83"/>
      <c r="M6" s="83"/>
    </row>
    <row r="7" spans="1:13" ht="16.5">
      <c r="A7" s="145" t="s">
        <v>107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6.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12</v>
      </c>
    </row>
    <row r="11" spans="1:13" ht="15" customHeight="1">
      <c r="A11" s="103" t="s">
        <v>13</v>
      </c>
      <c r="B11" s="103" t="s">
        <v>33</v>
      </c>
      <c r="C11" s="101" t="s">
        <v>2</v>
      </c>
      <c r="D11" s="146" t="s">
        <v>3</v>
      </c>
      <c r="E11" s="101" t="s">
        <v>35</v>
      </c>
      <c r="F11" s="149" t="s">
        <v>37</v>
      </c>
      <c r="G11" s="150"/>
      <c r="H11" s="150"/>
      <c r="I11" s="151"/>
      <c r="J11" s="149" t="s">
        <v>39</v>
      </c>
      <c r="K11" s="150"/>
      <c r="L11" s="151"/>
      <c r="M11" s="101" t="s">
        <v>41</v>
      </c>
    </row>
    <row r="12" spans="1:13" ht="25.5" customHeight="1">
      <c r="A12" s="103"/>
      <c r="B12" s="103"/>
      <c r="C12" s="101"/>
      <c r="D12" s="147"/>
      <c r="E12" s="101"/>
      <c r="F12" s="101" t="s">
        <v>61</v>
      </c>
      <c r="G12" s="152" t="s">
        <v>62</v>
      </c>
      <c r="H12" s="153"/>
      <c r="I12" s="154"/>
      <c r="J12" s="101" t="s">
        <v>61</v>
      </c>
      <c r="K12" s="152" t="s">
        <v>108</v>
      </c>
      <c r="L12" s="154"/>
      <c r="M12" s="101"/>
    </row>
    <row r="13" spans="1:13" ht="23.25" customHeight="1">
      <c r="A13" s="103"/>
      <c r="B13" s="103"/>
      <c r="C13" s="101"/>
      <c r="D13" s="147"/>
      <c r="E13" s="101"/>
      <c r="F13" s="101"/>
      <c r="G13" s="101" t="s">
        <v>109</v>
      </c>
      <c r="H13" s="101"/>
      <c r="I13" s="155" t="s">
        <v>110</v>
      </c>
      <c r="J13" s="101"/>
      <c r="K13" s="101" t="s">
        <v>111</v>
      </c>
      <c r="L13" s="110" t="s">
        <v>112</v>
      </c>
      <c r="M13" s="101"/>
    </row>
    <row r="14" spans="1:13" ht="35.25" customHeight="1">
      <c r="A14" s="103"/>
      <c r="B14" s="103"/>
      <c r="C14" s="101"/>
      <c r="D14" s="148"/>
      <c r="E14" s="101"/>
      <c r="F14" s="101"/>
      <c r="G14" s="67" t="s">
        <v>113</v>
      </c>
      <c r="H14" s="67" t="s">
        <v>114</v>
      </c>
      <c r="I14" s="156"/>
      <c r="J14" s="101"/>
      <c r="K14" s="101"/>
      <c r="L14" s="110"/>
      <c r="M14" s="101"/>
    </row>
    <row r="15" spans="1:13" ht="7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4" ht="21.75" customHeight="1">
      <c r="A16" s="7">
        <v>1</v>
      </c>
      <c r="B16" s="30" t="s">
        <v>115</v>
      </c>
      <c r="C16" s="68">
        <v>801</v>
      </c>
      <c r="D16" s="30">
        <v>80104</v>
      </c>
      <c r="E16" s="69">
        <v>5618</v>
      </c>
      <c r="F16" s="69">
        <v>2527169</v>
      </c>
      <c r="G16" s="69">
        <v>1919719</v>
      </c>
      <c r="H16" s="69">
        <v>0</v>
      </c>
      <c r="I16" s="69">
        <v>0</v>
      </c>
      <c r="J16" s="69">
        <v>2524223</v>
      </c>
      <c r="K16" s="69">
        <v>0</v>
      </c>
      <c r="L16" s="69">
        <v>0</v>
      </c>
      <c r="M16" s="69">
        <v>8564</v>
      </c>
      <c r="N16" s="66"/>
    </row>
    <row r="17" spans="1:13" ht="21.75" customHeight="1">
      <c r="A17" s="7">
        <v>2</v>
      </c>
      <c r="B17" s="30" t="s">
        <v>69</v>
      </c>
      <c r="C17" s="68">
        <v>926</v>
      </c>
      <c r="D17" s="30">
        <v>92601</v>
      </c>
      <c r="E17" s="69">
        <v>55047</v>
      </c>
      <c r="F17" s="69">
        <f>1554960+25000</f>
        <v>1579960</v>
      </c>
      <c r="G17" s="69">
        <f>658560+25000</f>
        <v>683560</v>
      </c>
      <c r="H17" s="69">
        <v>0</v>
      </c>
      <c r="I17" s="69">
        <v>0</v>
      </c>
      <c r="J17" s="69">
        <f>1553364+25000</f>
        <v>1578364</v>
      </c>
      <c r="K17" s="69">
        <v>0</v>
      </c>
      <c r="L17" s="69">
        <v>0</v>
      </c>
      <c r="M17" s="69">
        <v>56643</v>
      </c>
    </row>
    <row r="18" spans="1:13" s="10" customFormat="1" ht="21.75" customHeight="1">
      <c r="A18" s="144" t="s">
        <v>25</v>
      </c>
      <c r="B18" s="144"/>
      <c r="C18" s="11"/>
      <c r="D18" s="11"/>
      <c r="E18" s="70">
        <f>E17+E16</f>
        <v>60665</v>
      </c>
      <c r="F18" s="70">
        <f aca="true" t="shared" si="0" ref="F18:M18">F17+F16</f>
        <v>4107129</v>
      </c>
      <c r="G18" s="70">
        <f t="shared" si="0"/>
        <v>2603279</v>
      </c>
      <c r="H18" s="70">
        <f t="shared" si="0"/>
        <v>0</v>
      </c>
      <c r="I18" s="70">
        <f t="shared" si="0"/>
        <v>0</v>
      </c>
      <c r="J18" s="70">
        <f t="shared" si="0"/>
        <v>4102587</v>
      </c>
      <c r="K18" s="70">
        <f t="shared" si="0"/>
        <v>0</v>
      </c>
      <c r="L18" s="70">
        <f t="shared" si="0"/>
        <v>0</v>
      </c>
      <c r="M18" s="70">
        <f t="shared" si="0"/>
        <v>65207</v>
      </c>
    </row>
    <row r="19" ht="4.5" customHeight="1"/>
  </sheetData>
  <mergeCells count="20"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1" sqref="D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40" t="s">
        <v>205</v>
      </c>
      <c r="F1" s="140"/>
    </row>
    <row r="2" spans="5:6" ht="12.75">
      <c r="E2" s="140"/>
      <c r="F2" s="140"/>
    </row>
    <row r="3" spans="5:6" ht="12.75">
      <c r="E3" s="140"/>
      <c r="F3" s="140"/>
    </row>
    <row r="4" spans="5:6" ht="12.75">
      <c r="E4" s="140"/>
      <c r="F4" s="140"/>
    </row>
    <row r="6" spans="1:6" ht="24" customHeight="1">
      <c r="A6" s="158" t="s">
        <v>169</v>
      </c>
      <c r="B6" s="158"/>
      <c r="C6" s="158"/>
      <c r="D6" s="158"/>
      <c r="E6" s="158"/>
      <c r="F6" s="158"/>
    </row>
    <row r="7" spans="4:5" ht="19.5" customHeight="1">
      <c r="D7" s="1"/>
      <c r="E7" s="3" t="s">
        <v>12</v>
      </c>
    </row>
    <row r="8" spans="1:6" ht="19.5" customHeight="1">
      <c r="A8" s="14" t="s">
        <v>13</v>
      </c>
      <c r="B8" s="14" t="s">
        <v>2</v>
      </c>
      <c r="C8" s="14" t="s">
        <v>3</v>
      </c>
      <c r="D8" s="14" t="s">
        <v>42</v>
      </c>
      <c r="E8" s="14" t="s">
        <v>64</v>
      </c>
      <c r="F8" s="14" t="s">
        <v>63</v>
      </c>
    </row>
    <row r="9" spans="1:6" s="34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5</v>
      </c>
    </row>
    <row r="10" spans="1:6" s="34" customFormat="1" ht="27.75" customHeight="1">
      <c r="A10" s="33">
        <v>1</v>
      </c>
      <c r="B10" s="80" t="s">
        <v>65</v>
      </c>
      <c r="C10" s="80" t="s">
        <v>102</v>
      </c>
      <c r="D10" s="59" t="s">
        <v>145</v>
      </c>
      <c r="E10" s="33" t="s">
        <v>146</v>
      </c>
      <c r="F10" s="58">
        <v>100000</v>
      </c>
    </row>
    <row r="11" spans="1:6" s="34" customFormat="1" ht="53.25" customHeight="1">
      <c r="A11" s="33">
        <v>2</v>
      </c>
      <c r="B11" s="80" t="s">
        <v>65</v>
      </c>
      <c r="C11" s="80" t="s">
        <v>102</v>
      </c>
      <c r="D11" s="59" t="s">
        <v>147</v>
      </c>
      <c r="E11" s="33" t="s">
        <v>146</v>
      </c>
      <c r="F11" s="58">
        <v>200000</v>
      </c>
    </row>
    <row r="12" spans="1:6" s="34" customFormat="1" ht="53.25" customHeight="1">
      <c r="A12" s="33">
        <v>3</v>
      </c>
      <c r="B12" s="33">
        <v>851</v>
      </c>
      <c r="C12" s="33">
        <v>85121</v>
      </c>
      <c r="D12" s="59" t="s">
        <v>177</v>
      </c>
      <c r="E12" s="84" t="s">
        <v>88</v>
      </c>
      <c r="F12" s="58">
        <v>20000</v>
      </c>
    </row>
    <row r="13" spans="1:6" ht="101.25" customHeight="1">
      <c r="A13" s="33">
        <v>4</v>
      </c>
      <c r="B13" s="33">
        <v>851</v>
      </c>
      <c r="C13" s="33">
        <v>85154</v>
      </c>
      <c r="D13" s="59" t="s">
        <v>163</v>
      </c>
      <c r="E13" s="33" t="s">
        <v>89</v>
      </c>
      <c r="F13" s="58">
        <v>40000</v>
      </c>
    </row>
    <row r="14" spans="1:6" ht="94.5" customHeight="1">
      <c r="A14" s="33">
        <v>5</v>
      </c>
      <c r="B14" s="33">
        <v>851</v>
      </c>
      <c r="C14" s="33">
        <v>85154</v>
      </c>
      <c r="D14" s="59" t="s">
        <v>164</v>
      </c>
      <c r="E14" s="33" t="s">
        <v>89</v>
      </c>
      <c r="F14" s="58">
        <v>10000</v>
      </c>
    </row>
    <row r="15" spans="1:6" ht="94.5" customHeight="1">
      <c r="A15" s="33">
        <v>6</v>
      </c>
      <c r="B15" s="33">
        <v>851</v>
      </c>
      <c r="C15" s="33">
        <v>85154</v>
      </c>
      <c r="D15" s="59" t="s">
        <v>165</v>
      </c>
      <c r="E15" s="33" t="s">
        <v>89</v>
      </c>
      <c r="F15" s="58">
        <v>10000</v>
      </c>
    </row>
    <row r="16" spans="1:6" ht="137.25" customHeight="1">
      <c r="A16" s="33">
        <v>7</v>
      </c>
      <c r="B16" s="33">
        <v>851</v>
      </c>
      <c r="C16" s="33">
        <v>85154</v>
      </c>
      <c r="D16" s="59" t="s">
        <v>166</v>
      </c>
      <c r="E16" s="33" t="s">
        <v>89</v>
      </c>
      <c r="F16" s="58">
        <v>10000</v>
      </c>
    </row>
    <row r="17" spans="1:6" ht="71.25" customHeight="1">
      <c r="A17" s="33">
        <v>8</v>
      </c>
      <c r="B17" s="33">
        <v>926</v>
      </c>
      <c r="C17" s="33">
        <v>92604</v>
      </c>
      <c r="D17" s="57" t="s">
        <v>103</v>
      </c>
      <c r="E17" s="33" t="s">
        <v>89</v>
      </c>
      <c r="F17" s="58">
        <v>170000</v>
      </c>
    </row>
    <row r="18" spans="1:6" ht="71.25" customHeight="1">
      <c r="A18" s="33">
        <v>9</v>
      </c>
      <c r="B18" s="33">
        <v>926</v>
      </c>
      <c r="C18" s="33">
        <v>92604</v>
      </c>
      <c r="D18" s="57" t="s">
        <v>192</v>
      </c>
      <c r="E18" s="84" t="s">
        <v>87</v>
      </c>
      <c r="F18" s="58">
        <v>25000</v>
      </c>
    </row>
    <row r="19" spans="1:6" ht="30" customHeight="1">
      <c r="A19" s="157" t="s">
        <v>25</v>
      </c>
      <c r="B19" s="157"/>
      <c r="C19" s="157"/>
      <c r="D19" s="157"/>
      <c r="E19" s="31"/>
      <c r="F19" s="56">
        <f>F17+F14+F13+F11+F10+F15+F16+F12+F18</f>
        <v>585000</v>
      </c>
    </row>
    <row r="20" ht="12.75">
      <c r="F20" s="66"/>
    </row>
    <row r="21" s="35" customFormat="1" ht="12.75"/>
    <row r="22" s="36" customFormat="1" ht="12.75"/>
  </sheetData>
  <mergeCells count="3">
    <mergeCell ref="A19:D19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16" t="s">
        <v>0</v>
      </c>
      <c r="D1" s="116"/>
    </row>
    <row r="2" spans="3:4" ht="12.75">
      <c r="C2" s="116"/>
      <c r="D2" s="116"/>
    </row>
    <row r="3" spans="3:4" ht="12.75">
      <c r="C3" s="116"/>
      <c r="D3" s="116"/>
    </row>
    <row r="4" spans="3:4" ht="12.75">
      <c r="C4" s="116"/>
      <c r="D4" s="116"/>
    </row>
    <row r="5" spans="3:4" ht="12.75">
      <c r="C5" s="116"/>
      <c r="D5" s="116"/>
    </row>
    <row r="6" spans="3:4" ht="12.75">
      <c r="C6" s="116"/>
      <c r="D6" s="116"/>
    </row>
    <row r="7" spans="3:4" ht="12.75">
      <c r="C7" s="65"/>
      <c r="D7" s="65"/>
    </row>
    <row r="8" spans="1:10" ht="19.5" customHeight="1">
      <c r="A8" s="159" t="s">
        <v>31</v>
      </c>
      <c r="B8" s="159"/>
      <c r="C8" s="159"/>
      <c r="D8" s="159"/>
      <c r="E8" s="12"/>
      <c r="F8" s="12"/>
      <c r="G8" s="12"/>
      <c r="H8" s="12"/>
      <c r="I8" s="12"/>
      <c r="J8" s="12"/>
    </row>
    <row r="9" spans="1:7" ht="19.5" customHeight="1">
      <c r="A9" s="159" t="s">
        <v>32</v>
      </c>
      <c r="B9" s="159"/>
      <c r="C9" s="159"/>
      <c r="D9" s="159"/>
      <c r="E9" s="12"/>
      <c r="F9" s="12"/>
      <c r="G9" s="12"/>
    </row>
    <row r="11" ht="12.75">
      <c r="C11" s="3" t="s">
        <v>12</v>
      </c>
    </row>
    <row r="12" spans="1:10" ht="19.5" customHeight="1">
      <c r="A12" s="14" t="s">
        <v>13</v>
      </c>
      <c r="B12" s="14" t="s">
        <v>33</v>
      </c>
      <c r="C12" s="14" t="s">
        <v>149</v>
      </c>
      <c r="D12" s="15"/>
      <c r="E12" s="15"/>
      <c r="F12" s="15"/>
      <c r="G12" s="15"/>
      <c r="H12" s="15"/>
      <c r="I12" s="16"/>
      <c r="J12" s="16"/>
    </row>
    <row r="13" spans="1:10" ht="19.5" customHeight="1">
      <c r="A13" s="17" t="s">
        <v>34</v>
      </c>
      <c r="B13" s="13" t="s">
        <v>35</v>
      </c>
      <c r="C13" s="60">
        <v>174530</v>
      </c>
      <c r="D13" s="15"/>
      <c r="E13" s="15"/>
      <c r="F13" s="15"/>
      <c r="G13" s="15"/>
      <c r="H13" s="15"/>
      <c r="I13" s="16"/>
      <c r="J13" s="16"/>
    </row>
    <row r="14" spans="1:10" ht="19.5" customHeight="1">
      <c r="A14" s="17" t="s">
        <v>36</v>
      </c>
      <c r="B14" s="13" t="s">
        <v>37</v>
      </c>
      <c r="C14" s="60">
        <f>C15+C16+C18+C17+C19</f>
        <v>250000</v>
      </c>
      <c r="D14" s="15"/>
      <c r="E14" s="15"/>
      <c r="F14" s="15"/>
      <c r="G14" s="15"/>
      <c r="H14" s="15"/>
      <c r="I14" s="16"/>
      <c r="J14" s="16"/>
    </row>
    <row r="15" spans="1:10" ht="19.5" customHeight="1">
      <c r="A15" s="61">
        <v>1</v>
      </c>
      <c r="B15" s="63" t="s">
        <v>90</v>
      </c>
      <c r="C15" s="62">
        <v>1000</v>
      </c>
      <c r="D15" s="15"/>
      <c r="E15" s="15"/>
      <c r="F15" s="15"/>
      <c r="G15" s="15"/>
      <c r="H15" s="15"/>
      <c r="I15" s="16"/>
      <c r="J15" s="16"/>
    </row>
    <row r="16" spans="1:10" ht="27" customHeight="1">
      <c r="A16" s="61">
        <v>2</v>
      </c>
      <c r="B16" s="59" t="s">
        <v>91</v>
      </c>
      <c r="C16" s="62">
        <v>3000</v>
      </c>
      <c r="D16" s="15"/>
      <c r="E16" s="15"/>
      <c r="F16" s="15"/>
      <c r="G16" s="15"/>
      <c r="H16" s="15"/>
      <c r="I16" s="16"/>
      <c r="J16" s="16"/>
    </row>
    <row r="17" spans="1:10" ht="19.5" customHeight="1">
      <c r="A17" s="61">
        <v>3</v>
      </c>
      <c r="B17" s="63" t="s">
        <v>92</v>
      </c>
      <c r="C17" s="62">
        <v>223000</v>
      </c>
      <c r="D17" s="15"/>
      <c r="E17" s="15"/>
      <c r="F17" s="15"/>
      <c r="G17" s="15"/>
      <c r="H17" s="15"/>
      <c r="I17" s="16"/>
      <c r="J17" s="16"/>
    </row>
    <row r="18" spans="1:10" ht="19.5" customHeight="1">
      <c r="A18" s="61">
        <v>4</v>
      </c>
      <c r="B18" s="63" t="s">
        <v>93</v>
      </c>
      <c r="C18" s="62">
        <v>3000</v>
      </c>
      <c r="D18" s="15"/>
      <c r="E18" s="15"/>
      <c r="F18" s="15"/>
      <c r="G18" s="15"/>
      <c r="H18" s="15"/>
      <c r="I18" s="16"/>
      <c r="J18" s="16"/>
    </row>
    <row r="19" spans="1:10" ht="19.5" customHeight="1">
      <c r="A19" s="61">
        <v>5</v>
      </c>
      <c r="B19" s="63" t="s">
        <v>194</v>
      </c>
      <c r="C19" s="62">
        <v>20000</v>
      </c>
      <c r="D19" s="15"/>
      <c r="E19" s="15"/>
      <c r="F19" s="15"/>
      <c r="G19" s="15"/>
      <c r="H19" s="15"/>
      <c r="I19" s="16"/>
      <c r="J19" s="16"/>
    </row>
    <row r="20" spans="1:10" ht="19.5" customHeight="1">
      <c r="A20" s="17" t="s">
        <v>38</v>
      </c>
      <c r="B20" s="13" t="s">
        <v>39</v>
      </c>
      <c r="C20" s="60">
        <f>C21+C27</f>
        <v>408530</v>
      </c>
      <c r="D20" s="15"/>
      <c r="E20" s="15"/>
      <c r="F20" s="15"/>
      <c r="G20" s="15"/>
      <c r="H20" s="15"/>
      <c r="I20" s="16"/>
      <c r="J20" s="16"/>
    </row>
    <row r="21" spans="1:10" ht="19.5" customHeight="1">
      <c r="A21" s="11" t="s">
        <v>5</v>
      </c>
      <c r="B21" s="64" t="s">
        <v>9</v>
      </c>
      <c r="C21" s="56">
        <f>C22+C23+C25+C26+C24</f>
        <v>126600</v>
      </c>
      <c r="D21" s="15"/>
      <c r="E21" s="15"/>
      <c r="F21" s="15"/>
      <c r="G21" s="15"/>
      <c r="H21" s="15"/>
      <c r="I21" s="16"/>
      <c r="J21" s="16"/>
    </row>
    <row r="22" spans="1:10" ht="17.25" customHeight="1">
      <c r="A22" s="33">
        <v>1</v>
      </c>
      <c r="B22" s="63" t="s">
        <v>104</v>
      </c>
      <c r="C22" s="58">
        <v>10000</v>
      </c>
      <c r="D22" s="15"/>
      <c r="E22" s="15"/>
      <c r="F22" s="15"/>
      <c r="G22" s="15"/>
      <c r="H22" s="15"/>
      <c r="I22" s="16"/>
      <c r="J22" s="16"/>
    </row>
    <row r="23" spans="1:10" ht="15" customHeight="1">
      <c r="A23" s="33">
        <v>2</v>
      </c>
      <c r="B23" s="63" t="s">
        <v>94</v>
      </c>
      <c r="C23" s="58">
        <f>42600-6000</f>
        <v>36600</v>
      </c>
      <c r="D23" s="15"/>
      <c r="E23" s="15"/>
      <c r="F23" s="15"/>
      <c r="G23" s="15"/>
      <c r="H23" s="15"/>
      <c r="I23" s="16"/>
      <c r="J23" s="16"/>
    </row>
    <row r="24" spans="1:10" ht="15" customHeight="1">
      <c r="A24" s="33">
        <v>3</v>
      </c>
      <c r="B24" s="63" t="s">
        <v>150</v>
      </c>
      <c r="C24" s="58">
        <v>2000</v>
      </c>
      <c r="D24" s="15"/>
      <c r="E24" s="15"/>
      <c r="F24" s="15"/>
      <c r="G24" s="15"/>
      <c r="H24" s="15"/>
      <c r="I24" s="16"/>
      <c r="J24" s="16"/>
    </row>
    <row r="25" spans="1:10" ht="15" customHeight="1">
      <c r="A25" s="33">
        <v>4</v>
      </c>
      <c r="B25" s="63" t="s">
        <v>95</v>
      </c>
      <c r="C25" s="58">
        <v>76000</v>
      </c>
      <c r="D25" s="15"/>
      <c r="E25" s="15"/>
      <c r="F25" s="15"/>
      <c r="G25" s="15"/>
      <c r="H25" s="15"/>
      <c r="I25" s="16"/>
      <c r="J25" s="16"/>
    </row>
    <row r="26" spans="1:10" ht="30" customHeight="1">
      <c r="A26" s="33">
        <v>5</v>
      </c>
      <c r="B26" s="59" t="s">
        <v>151</v>
      </c>
      <c r="C26" s="58">
        <v>2000</v>
      </c>
      <c r="D26" s="15"/>
      <c r="E26" s="15"/>
      <c r="F26" s="15"/>
      <c r="G26" s="15"/>
      <c r="H26" s="15"/>
      <c r="I26" s="16"/>
      <c r="J26" s="16"/>
    </row>
    <row r="27" spans="1:10" ht="19.5" customHeight="1">
      <c r="A27" s="11" t="s">
        <v>6</v>
      </c>
      <c r="B27" s="64" t="s">
        <v>10</v>
      </c>
      <c r="C27" s="56">
        <f>C28+C29</f>
        <v>281930</v>
      </c>
      <c r="D27" s="15"/>
      <c r="E27" s="15"/>
      <c r="F27" s="15"/>
      <c r="G27" s="15"/>
      <c r="H27" s="15"/>
      <c r="I27" s="16"/>
      <c r="J27" s="16"/>
    </row>
    <row r="28" spans="1:10" ht="15">
      <c r="A28" s="33">
        <v>1</v>
      </c>
      <c r="B28" s="59" t="s">
        <v>96</v>
      </c>
      <c r="C28" s="58">
        <f>255930+20000</f>
        <v>275930</v>
      </c>
      <c r="D28" s="15"/>
      <c r="E28" s="15"/>
      <c r="F28" s="15"/>
      <c r="G28" s="15"/>
      <c r="H28" s="15"/>
      <c r="I28" s="16"/>
      <c r="J28" s="16"/>
    </row>
    <row r="29" spans="1:10" ht="38.25">
      <c r="A29" s="33">
        <v>2</v>
      </c>
      <c r="B29" s="59" t="s">
        <v>193</v>
      </c>
      <c r="C29" s="58">
        <v>6000</v>
      </c>
      <c r="D29" s="15"/>
      <c r="E29" s="15"/>
      <c r="F29" s="15"/>
      <c r="G29" s="15"/>
      <c r="H29" s="15"/>
      <c r="I29" s="16"/>
      <c r="J29" s="16"/>
    </row>
    <row r="30" spans="1:10" ht="15" customHeight="1">
      <c r="A30" s="17" t="s">
        <v>40</v>
      </c>
      <c r="B30" s="13" t="s">
        <v>41</v>
      </c>
      <c r="C30" s="60">
        <f>C13+C14-C20</f>
        <v>16000</v>
      </c>
      <c r="D30" s="15"/>
      <c r="E30" s="15"/>
      <c r="F30" s="15"/>
      <c r="G30" s="15"/>
      <c r="H30" s="15"/>
      <c r="I30" s="16"/>
      <c r="J30" s="16"/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6"/>
      <c r="J31" s="16"/>
    </row>
    <row r="32" spans="1:10" ht="15">
      <c r="A32" s="15"/>
      <c r="B32" s="15"/>
      <c r="C32" s="15"/>
      <c r="D32" s="15"/>
      <c r="E32" s="15"/>
      <c r="F32" s="15"/>
      <c r="G32" s="15"/>
      <c r="H32" s="15"/>
      <c r="I32" s="16"/>
      <c r="J32" s="16"/>
    </row>
    <row r="33" spans="1:10" ht="15">
      <c r="A33" s="15"/>
      <c r="B33" s="15"/>
      <c r="C33" s="15"/>
      <c r="D33" s="15"/>
      <c r="E33" s="15"/>
      <c r="F33" s="15"/>
      <c r="G33" s="15"/>
      <c r="H33" s="15"/>
      <c r="I33" s="16"/>
      <c r="J33" s="16"/>
    </row>
    <row r="34" spans="1:10" ht="15">
      <c r="A34" s="15"/>
      <c r="B34" s="15"/>
      <c r="C34" s="15"/>
      <c r="D34" s="15"/>
      <c r="E34" s="15"/>
      <c r="F34" s="15"/>
      <c r="G34" s="15"/>
      <c r="H34" s="15"/>
      <c r="I34" s="16"/>
      <c r="J34" s="16"/>
    </row>
    <row r="35" spans="1:10" ht="15">
      <c r="A35" s="15"/>
      <c r="B35" s="15"/>
      <c r="C35" s="15"/>
      <c r="D35" s="15"/>
      <c r="E35" s="15"/>
      <c r="F35" s="15"/>
      <c r="G35" s="15"/>
      <c r="H35" s="15"/>
      <c r="I35" s="16"/>
      <c r="J35" s="16"/>
    </row>
    <row r="36" spans="1:10" ht="15">
      <c r="A36" s="15"/>
      <c r="B36" s="15"/>
      <c r="C36" s="15"/>
      <c r="D36" s="15"/>
      <c r="E36" s="15"/>
      <c r="F36" s="15"/>
      <c r="G36" s="15"/>
      <c r="H36" s="15"/>
      <c r="I36" s="16"/>
      <c r="J36" s="16"/>
    </row>
    <row r="37" spans="1:10" ht="1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16"/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2009-05-04T06:14:31Z</cp:lastPrinted>
  <dcterms:created xsi:type="dcterms:W3CDTF">1998-12-09T13:02:10Z</dcterms:created>
  <dcterms:modified xsi:type="dcterms:W3CDTF">2009-05-04T07:32:53Z</dcterms:modified>
  <cp:category/>
  <cp:version/>
  <cp:contentType/>
  <cp:contentStatus/>
</cp:coreProperties>
</file>