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2">'5'!$11:$11</definedName>
  </definedNames>
  <calcPr fullCalcOnLoad="1"/>
</workbook>
</file>

<file path=xl/sharedStrings.xml><?xml version="1.0" encoding="utf-8"?>
<sst xmlns="http://schemas.openxmlformats.org/spreadsheetml/2006/main" count="496" uniqueCount="217">
  <si>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</si>
  <si>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</si>
  <si>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</si>
  <si>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</si>
  <si>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</si>
  <si>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</si>
  <si>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</si>
  <si>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</si>
  <si>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</si>
  <si>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</si>
  <si>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</si>
  <si>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</si>
  <si>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</si>
  <si>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</si>
  <si>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</si>
  <si>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</si>
  <si>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</si>
  <si>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</si>
  <si>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</si>
  <si>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</si>
  <si>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</si>
  <si>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</si>
  <si>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</si>
  <si>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</si>
  <si>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</si>
  <si>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</si>
  <si>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</si>
  <si>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</si>
  <si>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</si>
  <si>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</si>
  <si>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</si>
  <si>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</si>
  <si>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</si>
  <si>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</si>
  <si>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</si>
  <si>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</si>
  <si>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</si>
  <si>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</si>
  <si>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</si>
  <si>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</si>
  <si>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</si>
  <si>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</si>
  <si>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</si>
  <si>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</si>
  <si>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</si>
  <si>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</si>
  <si>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</si>
  <si>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</si>
  <si>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</si>
  <si>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</si>
  <si>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</si>
  <si>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</si>
  <si>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</si>
  <si>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</si>
  <si>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</si>
  <si>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</si>
  <si>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</si>
  <si>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</si>
  <si>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</si>
  <si>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</si>
  <si>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</si>
  <si>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</si>
  <si>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</si>
  <si>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</si>
  <si>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</si>
  <si>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</si>
  <si>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</si>
  <si>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</si>
  <si>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</si>
  <si>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</si>
  <si>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</si>
  <si>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</si>
  <si>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</si>
  <si>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</si>
  <si>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</si>
  <si>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5.</t>
  </si>
  <si>
    <t>6.</t>
  </si>
  <si>
    <t>7.</t>
  </si>
  <si>
    <t>8.</t>
  </si>
  <si>
    <t>9.</t>
  </si>
  <si>
    <t>10.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</si>
  <si>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</si>
  <si>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</si>
  <si>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</si>
  <si>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</si>
  <si>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</si>
  <si>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</si>
  <si>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</si>
  <si>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</si>
  <si>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</si>
  <si>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</si>
  <si>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</si>
  <si>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</si>
  <si>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</si>
  <si>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</si>
  <si>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</si>
  <si>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</si>
  <si>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</si>
  <si>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</si>
  <si>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</si>
  <si>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</si>
  <si>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</si>
  <si>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</si>
  <si>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</si>
  <si>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</si>
  <si>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</si>
  <si>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</si>
  <si>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</si>
  <si>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</si>
  <si>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</si>
  <si>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</si>
  <si>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</si>
  <si>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</si>
  <si>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</si>
  <si>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</si>
  <si>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</si>
  <si>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</si>
  <si>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</si>
  <si>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</si>
  <si>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</si>
  <si>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</si>
  <si>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</si>
  <si>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</si>
  <si>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</si>
  <si>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</si>
  <si>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</si>
  <si>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</si>
  <si>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</si>
  <si>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</si>
  <si>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</si>
  <si>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</si>
  <si>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</si>
  <si>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</si>
  <si>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</si>
  <si>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</si>
  <si>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</si>
  <si>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</si>
  <si>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</si>
  <si>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</si>
  <si>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</si>
  <si>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</si>
  <si>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</si>
  <si>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</si>
  <si>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</si>
  <si>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</si>
  <si>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</si>
  <si>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</si>
  <si>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</si>
  <si>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</si>
  <si>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</si>
  <si>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</si>
  <si>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</si>
  <si>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</si>
  <si>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</si>
  <si>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</si>
  <si>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</si>
  <si>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</si>
  <si>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</si>
  <si>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</si>
  <si>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</si>
  <si>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</si>
  <si>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 xml:space="preserve">A.      
B.
C. 300 000 Dotacja z WFOŚiGW
D. </t>
  </si>
  <si>
    <t>Termomodernizacja Gimnazjum nr 1 i SP nr 2 w Pińczowie 2008-2009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</si>
  <si>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</si>
  <si>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</si>
  <si>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</si>
  <si>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</si>
  <si>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Plan przychodów i wydatków zakładów budżetowych, gospodarstw pomocniczych</t>
  </si>
  <si>
    <t>Załącznik nr 7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</si>
  <si>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>Plan dotacji przedmiotowych w 2008 r.</t>
  </si>
  <si>
    <t>Plan dotacji podmiotowych w 2008 r.</t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</si>
  <si>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</si>
  <si>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</si>
  <si>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</si>
  <si>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</si>
  <si>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</si>
  <si>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</si>
  <si>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</si>
  <si>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</si>
  <si>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</si>
  <si>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Oświetlenia na oś. Grodzisko w Pińczowie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</si>
  <si>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</si>
  <si>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</si>
  <si>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</si>
  <si>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</si>
  <si>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</si>
  <si>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</si>
  <si>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</si>
  <si>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</si>
  <si>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6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</si>
  <si>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</si>
  <si>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 xml:space="preserve">Kompleksowe zwodociągowanie Gminy Pińczów (podzadania: 1). Wodociąg Krzyżanowice Średnie, 2). Wodociąg Sadek Przysiółek Mysiak, 3). Wodociąg Bugaj, 4). Wodociąg Chruścice, 5). Wodociąg Szarbków, 6). Wodociąg Chwałowice, 7). Wodociąg Uników, 8). Wodociąg Chrabków, 9). Wodociąg Gacki - wieś, 10). Wodociąg Mozgawa, 11). Wodociąg Kowala)" 2008-2009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</si>
  <si>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</si>
  <si>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</si>
  <si>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</si>
  <si>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2</t>
  </si>
  <si>
    <t>3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</si>
  <si>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</si>
  <si>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</si>
  <si>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</si>
  <si>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</si>
  <si>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</si>
  <si>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</si>
  <si>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</si>
  <si>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</si>
  <si>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 xml:space="preserve">Załącznik nr 8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</si>
  <si>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>Załącznik nr 10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</si>
  <si>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</si>
  <si>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>Adaptacja pomieszczeń Domu Kultury w Gackach - Osiedle na świetlicę</t>
  </si>
  <si>
    <t xml:space="preserve">A.      
B.  30 000 Dotacja z FOGR
C.
D. </t>
  </si>
  <si>
    <t xml:space="preserve">A.      
B.  30 000 Dotacja z FOGR
C. 300 000 Dotacja z WFOŚiGW
D. </t>
  </si>
  <si>
    <t>Załącznik nr 3 do  Uchwały Nr XXIV/209/08 Rady Miejskiej w Pińczowie                                             z dnia 18 czerwca 2008 r.                                                       w sprawie zmian w budżecie Gminy na rok 2008</t>
  </si>
  <si>
    <t>Przewodniczący</t>
  </si>
  <si>
    <t>Rady Miejskiej</t>
  </si>
  <si>
    <t>Marek OMASTA</t>
  </si>
  <si>
    <t>Załącznik nr 4 do  Uchwały Nr XXIV/209/08                                                                                              Rady Miejskiej w Pińczowie z dnia 18 czerwca 2008 r.                                                        w sprawie zmian w budżecie Gminy na rok 2008</t>
  </si>
  <si>
    <t>Załącznik nr 5 do  Uchwały Nr XXIV/209/08 .                                                                                              Rady Miejskiej w Pińczowie z dnia 18 czerwca 2008 r.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</si>
</sst>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top" wrapText="1"/>
    </xf>
    <xf numFmtId="0" fontId="30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1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F51">
      <selection activeCell="O59" sqref="O5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90" t="s">
        <v>211</v>
      </c>
      <c r="N1" s="90"/>
      <c r="O1" s="90"/>
    </row>
    <row r="2" spans="13:15" ht="12.75">
      <c r="M2" s="90"/>
      <c r="N2" s="90"/>
      <c r="O2" s="90"/>
    </row>
    <row r="3" spans="13:15" ht="12.75">
      <c r="M3" s="90"/>
      <c r="N3" s="90"/>
      <c r="O3" s="90"/>
    </row>
    <row r="4" spans="13:15" ht="12.75">
      <c r="M4" s="90"/>
      <c r="N4" s="90"/>
      <c r="O4" s="90"/>
    </row>
    <row r="5" spans="1:15" ht="18">
      <c r="A5" s="92" t="s">
        <v>165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13" customFormat="1" ht="19.5" customHeight="1">
      <c r="A7" s="93" t="s">
        <v>15</v>
      </c>
      <c r="B7" s="93" t="s">
        <v>1</v>
      </c>
      <c r="C7" s="93" t="s">
        <v>11</v>
      </c>
      <c r="D7" s="91" t="s">
        <v>30</v>
      </c>
      <c r="E7" s="91" t="s">
        <v>16</v>
      </c>
      <c r="F7" s="91" t="s">
        <v>36</v>
      </c>
      <c r="G7" s="91" t="s">
        <v>19</v>
      </c>
      <c r="H7" s="91"/>
      <c r="I7" s="91"/>
      <c r="J7" s="91"/>
      <c r="K7" s="91"/>
      <c r="L7" s="91"/>
      <c r="M7" s="91"/>
      <c r="N7" s="91"/>
      <c r="O7" s="91" t="s">
        <v>17</v>
      </c>
    </row>
    <row r="8" spans="1:15" s="13" customFormat="1" ht="19.5" customHeight="1">
      <c r="A8" s="93"/>
      <c r="B8" s="93"/>
      <c r="C8" s="93"/>
      <c r="D8" s="91"/>
      <c r="E8" s="91"/>
      <c r="F8" s="91"/>
      <c r="G8" s="91" t="s">
        <v>37</v>
      </c>
      <c r="H8" s="91" t="s">
        <v>8</v>
      </c>
      <c r="I8" s="91"/>
      <c r="J8" s="91"/>
      <c r="K8" s="91"/>
      <c r="L8" s="91" t="s">
        <v>14</v>
      </c>
      <c r="M8" s="91" t="s">
        <v>38</v>
      </c>
      <c r="N8" s="91" t="s">
        <v>39</v>
      </c>
      <c r="O8" s="91"/>
    </row>
    <row r="9" spans="1:15" s="13" customFormat="1" ht="29.25" customHeight="1">
      <c r="A9" s="93"/>
      <c r="B9" s="93"/>
      <c r="C9" s="93"/>
      <c r="D9" s="91"/>
      <c r="E9" s="91"/>
      <c r="F9" s="91"/>
      <c r="G9" s="91"/>
      <c r="H9" s="91" t="s">
        <v>32</v>
      </c>
      <c r="I9" s="91" t="s">
        <v>28</v>
      </c>
      <c r="J9" s="91" t="s">
        <v>33</v>
      </c>
      <c r="K9" s="91" t="s">
        <v>29</v>
      </c>
      <c r="L9" s="91"/>
      <c r="M9" s="91"/>
      <c r="N9" s="91"/>
      <c r="O9" s="91"/>
    </row>
    <row r="10" spans="1:15" s="13" customFormat="1" ht="19.5" customHeight="1">
      <c r="A10" s="93"/>
      <c r="B10" s="93"/>
      <c r="C10" s="93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13" customFormat="1" ht="19.5" customHeight="1">
      <c r="A11" s="93"/>
      <c r="B11" s="93"/>
      <c r="C11" s="93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/>
      <c r="O12" s="6">
        <v>13</v>
      </c>
    </row>
    <row r="13" spans="1:15" ht="51">
      <c r="A13" s="34" t="s">
        <v>5</v>
      </c>
      <c r="B13" s="35" t="s">
        <v>81</v>
      </c>
      <c r="C13" s="35" t="s">
        <v>82</v>
      </c>
      <c r="D13" s="36" t="s">
        <v>87</v>
      </c>
      <c r="E13" s="37">
        <f>G13+L13+M13+N13+F13</f>
        <v>213000</v>
      </c>
      <c r="F13" s="37">
        <v>23000</v>
      </c>
      <c r="G13" s="37">
        <v>0</v>
      </c>
      <c r="H13" s="37">
        <f>G13</f>
        <v>0</v>
      </c>
      <c r="I13" s="37">
        <v>0</v>
      </c>
      <c r="J13" s="38" t="s">
        <v>88</v>
      </c>
      <c r="K13" s="37">
        <v>0</v>
      </c>
      <c r="L13" s="37">
        <v>190000</v>
      </c>
      <c r="M13" s="37">
        <v>0</v>
      </c>
      <c r="N13" s="37">
        <v>0</v>
      </c>
      <c r="O13" s="39" t="s">
        <v>89</v>
      </c>
    </row>
    <row r="14" spans="1:15" ht="51">
      <c r="A14" s="34" t="s">
        <v>6</v>
      </c>
      <c r="B14" s="35" t="s">
        <v>81</v>
      </c>
      <c r="C14" s="35" t="s">
        <v>82</v>
      </c>
      <c r="D14" s="36" t="s">
        <v>90</v>
      </c>
      <c r="E14" s="37">
        <f aca="true" t="shared" si="0" ref="E14:E52">G14+L14+M14+N14+F14</f>
        <v>234000</v>
      </c>
      <c r="F14" s="37">
        <v>14000</v>
      </c>
      <c r="G14" s="37">
        <f>H14+I14</f>
        <v>220000</v>
      </c>
      <c r="H14" s="37">
        <f>60000+205235-80000</f>
        <v>185235</v>
      </c>
      <c r="I14" s="37">
        <v>34765</v>
      </c>
      <c r="J14" s="38" t="s">
        <v>88</v>
      </c>
      <c r="K14" s="37">
        <v>0</v>
      </c>
      <c r="L14" s="37">
        <v>0</v>
      </c>
      <c r="M14" s="37">
        <v>0</v>
      </c>
      <c r="N14" s="37">
        <v>0</v>
      </c>
      <c r="O14" s="39" t="s">
        <v>89</v>
      </c>
    </row>
    <row r="15" spans="1:15" ht="51">
      <c r="A15" s="34" t="s">
        <v>7</v>
      </c>
      <c r="B15" s="35" t="s">
        <v>81</v>
      </c>
      <c r="C15" s="35" t="s">
        <v>82</v>
      </c>
      <c r="D15" s="36" t="s">
        <v>91</v>
      </c>
      <c r="E15" s="37">
        <f t="shared" si="0"/>
        <v>128500</v>
      </c>
      <c r="F15" s="37">
        <v>8500</v>
      </c>
      <c r="G15" s="37">
        <v>0</v>
      </c>
      <c r="H15" s="37">
        <v>0</v>
      </c>
      <c r="I15" s="37">
        <v>0</v>
      </c>
      <c r="J15" s="38" t="s">
        <v>88</v>
      </c>
      <c r="K15" s="37">
        <v>0</v>
      </c>
      <c r="L15" s="37">
        <v>120000</v>
      </c>
      <c r="M15" s="37">
        <v>0</v>
      </c>
      <c r="N15" s="37">
        <v>0</v>
      </c>
      <c r="O15" s="39" t="s">
        <v>89</v>
      </c>
    </row>
    <row r="16" spans="1:15" ht="51">
      <c r="A16" s="34" t="s">
        <v>0</v>
      </c>
      <c r="B16" s="35" t="s">
        <v>81</v>
      </c>
      <c r="C16" s="35" t="s">
        <v>82</v>
      </c>
      <c r="D16" s="36" t="s">
        <v>92</v>
      </c>
      <c r="E16" s="37">
        <f t="shared" si="0"/>
        <v>202000</v>
      </c>
      <c r="F16" s="37">
        <v>132500</v>
      </c>
      <c r="G16" s="37">
        <f>180000-54000-50000-6500</f>
        <v>69500</v>
      </c>
      <c r="H16" s="37">
        <f>G16</f>
        <v>69500</v>
      </c>
      <c r="I16" s="37">
        <v>0</v>
      </c>
      <c r="J16" s="38" t="s">
        <v>88</v>
      </c>
      <c r="K16" s="37">
        <v>0</v>
      </c>
      <c r="L16" s="37">
        <v>0</v>
      </c>
      <c r="M16" s="37">
        <v>0</v>
      </c>
      <c r="N16" s="37">
        <v>0</v>
      </c>
      <c r="O16" s="39" t="s">
        <v>89</v>
      </c>
    </row>
    <row r="17" spans="1:15" ht="51">
      <c r="A17" s="34" t="s">
        <v>75</v>
      </c>
      <c r="B17" s="35" t="s">
        <v>81</v>
      </c>
      <c r="C17" s="35" t="s">
        <v>82</v>
      </c>
      <c r="D17" s="36" t="s">
        <v>93</v>
      </c>
      <c r="E17" s="37">
        <f t="shared" si="0"/>
        <v>180000</v>
      </c>
      <c r="F17" s="37">
        <v>30000</v>
      </c>
      <c r="G17" s="37">
        <v>10000</v>
      </c>
      <c r="H17" s="37">
        <v>10000</v>
      </c>
      <c r="I17" s="37">
        <v>0</v>
      </c>
      <c r="J17" s="38" t="s">
        <v>88</v>
      </c>
      <c r="K17" s="37">
        <v>0</v>
      </c>
      <c r="L17" s="37">
        <v>140000</v>
      </c>
      <c r="M17" s="37">
        <v>0</v>
      </c>
      <c r="N17" s="37">
        <v>0</v>
      </c>
      <c r="O17" s="39" t="s">
        <v>89</v>
      </c>
    </row>
    <row r="18" spans="1:15" ht="51">
      <c r="A18" s="34" t="s">
        <v>76</v>
      </c>
      <c r="B18" s="35" t="s">
        <v>81</v>
      </c>
      <c r="C18" s="35" t="s">
        <v>82</v>
      </c>
      <c r="D18" s="36" t="s">
        <v>94</v>
      </c>
      <c r="E18" s="37">
        <f t="shared" si="0"/>
        <v>210000</v>
      </c>
      <c r="F18" s="37">
        <v>30000</v>
      </c>
      <c r="G18" s="37">
        <f>10000-10000</f>
        <v>0</v>
      </c>
      <c r="H18" s="37">
        <v>0</v>
      </c>
      <c r="I18" s="37">
        <v>0</v>
      </c>
      <c r="J18" s="38" t="s">
        <v>88</v>
      </c>
      <c r="K18" s="37">
        <v>0</v>
      </c>
      <c r="L18" s="37">
        <v>180000</v>
      </c>
      <c r="M18" s="37">
        <v>0</v>
      </c>
      <c r="N18" s="37">
        <v>0</v>
      </c>
      <c r="O18" s="39" t="s">
        <v>89</v>
      </c>
    </row>
    <row r="19" spans="1:15" ht="51">
      <c r="A19" s="34" t="s">
        <v>77</v>
      </c>
      <c r="B19" s="35" t="s">
        <v>81</v>
      </c>
      <c r="C19" s="35" t="s">
        <v>82</v>
      </c>
      <c r="D19" s="36" t="s">
        <v>95</v>
      </c>
      <c r="E19" s="37">
        <f t="shared" si="0"/>
        <v>365000</v>
      </c>
      <c r="F19" s="37">
        <v>50000</v>
      </c>
      <c r="G19" s="37">
        <f>H19</f>
        <v>55000</v>
      </c>
      <c r="H19" s="37">
        <f>10000+45000</f>
        <v>55000</v>
      </c>
      <c r="I19" s="37">
        <v>0</v>
      </c>
      <c r="J19" s="38" t="s">
        <v>88</v>
      </c>
      <c r="K19" s="37">
        <v>0</v>
      </c>
      <c r="L19" s="37">
        <v>260000</v>
      </c>
      <c r="M19" s="37">
        <v>0</v>
      </c>
      <c r="N19" s="37">
        <v>0</v>
      </c>
      <c r="O19" s="39" t="s">
        <v>89</v>
      </c>
    </row>
    <row r="20" spans="1:15" ht="127.5">
      <c r="A20" s="34" t="s">
        <v>78</v>
      </c>
      <c r="B20" s="35" t="s">
        <v>81</v>
      </c>
      <c r="C20" s="35" t="s">
        <v>82</v>
      </c>
      <c r="D20" s="36" t="s">
        <v>96</v>
      </c>
      <c r="E20" s="37">
        <f t="shared" si="0"/>
        <v>2111000</v>
      </c>
      <c r="F20" s="37">
        <v>111000</v>
      </c>
      <c r="G20" s="37">
        <v>0</v>
      </c>
      <c r="H20" s="37">
        <v>0</v>
      </c>
      <c r="I20" s="37">
        <v>0</v>
      </c>
      <c r="J20" s="38" t="s">
        <v>88</v>
      </c>
      <c r="K20" s="37">
        <v>0</v>
      </c>
      <c r="L20" s="37">
        <v>1000000</v>
      </c>
      <c r="M20" s="37">
        <v>1000000</v>
      </c>
      <c r="N20" s="37">
        <v>0</v>
      </c>
      <c r="O20" s="39" t="s">
        <v>89</v>
      </c>
    </row>
    <row r="21" spans="1:15" ht="63.75">
      <c r="A21" s="34" t="s">
        <v>79</v>
      </c>
      <c r="B21" s="35" t="s">
        <v>81</v>
      </c>
      <c r="C21" s="35" t="s">
        <v>82</v>
      </c>
      <c r="D21" s="40" t="s">
        <v>157</v>
      </c>
      <c r="E21" s="37">
        <f t="shared" si="0"/>
        <v>800000</v>
      </c>
      <c r="F21" s="37">
        <v>0</v>
      </c>
      <c r="G21" s="37">
        <f>200000+255000</f>
        <v>455000</v>
      </c>
      <c r="H21" s="37">
        <f>40000+75000</f>
        <v>115000</v>
      </c>
      <c r="I21" s="37">
        <f>160000+180000</f>
        <v>340000</v>
      </c>
      <c r="J21" s="38" t="s">
        <v>88</v>
      </c>
      <c r="K21" s="37">
        <v>0</v>
      </c>
      <c r="L21" s="37">
        <f>400000-255000</f>
        <v>145000</v>
      </c>
      <c r="M21" s="37">
        <v>200000</v>
      </c>
      <c r="N21" s="37">
        <v>0</v>
      </c>
      <c r="O21" s="39" t="s">
        <v>89</v>
      </c>
    </row>
    <row r="22" spans="1:15" ht="51">
      <c r="A22" s="34" t="s">
        <v>80</v>
      </c>
      <c r="B22" s="35" t="s">
        <v>81</v>
      </c>
      <c r="C22" s="35" t="s">
        <v>82</v>
      </c>
      <c r="D22" s="40" t="s">
        <v>97</v>
      </c>
      <c r="E22" s="37">
        <f t="shared" si="0"/>
        <v>290000</v>
      </c>
      <c r="F22" s="37">
        <v>50000</v>
      </c>
      <c r="G22" s="37">
        <v>0</v>
      </c>
      <c r="H22" s="37">
        <v>0</v>
      </c>
      <c r="I22" s="37">
        <v>0</v>
      </c>
      <c r="J22" s="38" t="s">
        <v>88</v>
      </c>
      <c r="K22" s="37">
        <v>0</v>
      </c>
      <c r="L22" s="37">
        <v>240000</v>
      </c>
      <c r="M22" s="37">
        <v>0</v>
      </c>
      <c r="N22" s="37">
        <v>0</v>
      </c>
      <c r="O22" s="39" t="s">
        <v>89</v>
      </c>
    </row>
    <row r="23" spans="1:15" ht="306">
      <c r="A23" s="34" t="s">
        <v>188</v>
      </c>
      <c r="B23" s="35" t="s">
        <v>81</v>
      </c>
      <c r="C23" s="35" t="s">
        <v>82</v>
      </c>
      <c r="D23" s="40" t="s">
        <v>191</v>
      </c>
      <c r="E23" s="37">
        <f t="shared" si="0"/>
        <v>4500000</v>
      </c>
      <c r="F23" s="37">
        <v>0</v>
      </c>
      <c r="G23" s="37">
        <v>1000000</v>
      </c>
      <c r="H23" s="37">
        <v>1000000</v>
      </c>
      <c r="I23" s="37">
        <v>0</v>
      </c>
      <c r="J23" s="38" t="s">
        <v>88</v>
      </c>
      <c r="K23" s="37">
        <v>0</v>
      </c>
      <c r="L23" s="37">
        <v>3500000</v>
      </c>
      <c r="M23" s="37">
        <v>0</v>
      </c>
      <c r="N23" s="37">
        <v>0</v>
      </c>
      <c r="O23" s="39" t="s">
        <v>89</v>
      </c>
    </row>
    <row r="24" spans="1:15" ht="12.75">
      <c r="A24" s="96" t="s">
        <v>98</v>
      </c>
      <c r="B24" s="96"/>
      <c r="C24" s="96"/>
      <c r="D24" s="96"/>
      <c r="E24" s="41">
        <f>E20+E19+E18+E17+E16+E15+E14+E13+E21+E22+E23</f>
        <v>9233500</v>
      </c>
      <c r="F24" s="41">
        <f>F20+F19+F18+F17+F16+F15+F14+F13+F21+F22+F23</f>
        <v>449000</v>
      </c>
      <c r="G24" s="41">
        <f>G20+G19+G18+G17+G16+G15+G14+G13+G21+G22+G23</f>
        <v>1809500</v>
      </c>
      <c r="H24" s="41">
        <f>H20+H19+H18+H17+H16+H15+H14+H13+H21+H22+H23</f>
        <v>1434735</v>
      </c>
      <c r="I24" s="41">
        <f>I20+I19+I18+I17+I16+I15+I14+I13+I21+I22+I23</f>
        <v>374765</v>
      </c>
      <c r="J24" s="41" t="s">
        <v>99</v>
      </c>
      <c r="K24" s="41">
        <f>K20+K19+K18+K17+K16+K15+K14+K13+K21+K22+K23</f>
        <v>0</v>
      </c>
      <c r="L24" s="41">
        <f>L20+L19+L18+L17+L16+L15+L14+L13+L21+L22+L23</f>
        <v>5775000</v>
      </c>
      <c r="M24" s="41">
        <f>M20+M19+M18+M17+M16+M15+M14+M13+M21+M22+M23</f>
        <v>1200000</v>
      </c>
      <c r="N24" s="41">
        <f>N20+N19+N18+N17+N16+N15+N14+N13+N21+N22</f>
        <v>0</v>
      </c>
      <c r="O24" s="41" t="s">
        <v>99</v>
      </c>
    </row>
    <row r="25" spans="1:15" ht="63.75">
      <c r="A25" s="34">
        <v>12</v>
      </c>
      <c r="B25" s="35" t="s">
        <v>83</v>
      </c>
      <c r="C25" s="34">
        <v>60013</v>
      </c>
      <c r="D25" s="38" t="s">
        <v>100</v>
      </c>
      <c r="E25" s="37">
        <f t="shared" si="0"/>
        <v>70000</v>
      </c>
      <c r="F25" s="37">
        <v>0</v>
      </c>
      <c r="G25" s="37">
        <f>200000-180000</f>
        <v>20000</v>
      </c>
      <c r="H25" s="37">
        <f>G25</f>
        <v>20000</v>
      </c>
      <c r="I25" s="37">
        <v>0</v>
      </c>
      <c r="J25" s="38" t="s">
        <v>88</v>
      </c>
      <c r="K25" s="37">
        <v>0</v>
      </c>
      <c r="L25" s="37">
        <v>50000</v>
      </c>
      <c r="M25" s="37">
        <v>0</v>
      </c>
      <c r="N25" s="37">
        <v>0</v>
      </c>
      <c r="O25" s="39" t="s">
        <v>89</v>
      </c>
    </row>
    <row r="26" spans="1:15" ht="114.75">
      <c r="A26" s="34">
        <v>13</v>
      </c>
      <c r="B26" s="35" t="s">
        <v>83</v>
      </c>
      <c r="C26" s="34">
        <v>60013</v>
      </c>
      <c r="D26" s="38" t="s">
        <v>101</v>
      </c>
      <c r="E26" s="37">
        <f t="shared" si="0"/>
        <v>270000</v>
      </c>
      <c r="F26" s="37">
        <v>0</v>
      </c>
      <c r="G26" s="37">
        <f>120000-20000</f>
        <v>100000</v>
      </c>
      <c r="H26" s="37">
        <f>G26</f>
        <v>100000</v>
      </c>
      <c r="I26" s="37">
        <v>0</v>
      </c>
      <c r="J26" s="38" t="s">
        <v>88</v>
      </c>
      <c r="K26" s="37">
        <v>0</v>
      </c>
      <c r="L26" s="37">
        <v>170000</v>
      </c>
      <c r="M26" s="37">
        <v>0</v>
      </c>
      <c r="N26" s="37">
        <v>0</v>
      </c>
      <c r="O26" s="39" t="s">
        <v>89</v>
      </c>
    </row>
    <row r="27" spans="1:15" ht="51">
      <c r="A27" s="34">
        <v>14</v>
      </c>
      <c r="B27" s="35" t="s">
        <v>83</v>
      </c>
      <c r="C27" s="34">
        <v>60016</v>
      </c>
      <c r="D27" s="38" t="s">
        <v>102</v>
      </c>
      <c r="E27" s="37">
        <f t="shared" si="0"/>
        <v>144256</v>
      </c>
      <c r="F27" s="37">
        <v>94256</v>
      </c>
      <c r="G27" s="37">
        <v>50000</v>
      </c>
      <c r="H27" s="37">
        <v>50000</v>
      </c>
      <c r="I27" s="37">
        <v>0</v>
      </c>
      <c r="J27" s="38" t="s">
        <v>88</v>
      </c>
      <c r="K27" s="37">
        <v>0</v>
      </c>
      <c r="L27" s="37">
        <v>0</v>
      </c>
      <c r="M27" s="37">
        <v>0</v>
      </c>
      <c r="N27" s="37">
        <v>0</v>
      </c>
      <c r="O27" s="39" t="s">
        <v>89</v>
      </c>
    </row>
    <row r="28" spans="1:15" ht="63.75">
      <c r="A28" s="34">
        <v>15</v>
      </c>
      <c r="B28" s="35" t="s">
        <v>83</v>
      </c>
      <c r="C28" s="34">
        <v>60016</v>
      </c>
      <c r="D28" s="38" t="s">
        <v>156</v>
      </c>
      <c r="E28" s="37">
        <f t="shared" si="0"/>
        <v>1821562</v>
      </c>
      <c r="F28" s="37">
        <v>341562</v>
      </c>
      <c r="G28" s="37">
        <f>300000+180000</f>
        <v>480000</v>
      </c>
      <c r="H28" s="37">
        <f>G28-I28</f>
        <v>480000</v>
      </c>
      <c r="I28" s="37">
        <v>0</v>
      </c>
      <c r="J28" s="38" t="s">
        <v>88</v>
      </c>
      <c r="K28" s="37">
        <v>0</v>
      </c>
      <c r="L28" s="37">
        <v>1000000</v>
      </c>
      <c r="M28" s="37">
        <v>0</v>
      </c>
      <c r="N28" s="37">
        <v>0</v>
      </c>
      <c r="O28" s="39" t="s">
        <v>89</v>
      </c>
    </row>
    <row r="29" spans="1:15" ht="51">
      <c r="A29" s="34">
        <v>16</v>
      </c>
      <c r="B29" s="35" t="s">
        <v>83</v>
      </c>
      <c r="C29" s="34">
        <v>60016</v>
      </c>
      <c r="D29" s="38" t="s">
        <v>181</v>
      </c>
      <c r="E29" s="37">
        <f t="shared" si="0"/>
        <v>4600000</v>
      </c>
      <c r="F29" s="37">
        <v>0</v>
      </c>
      <c r="G29" s="37">
        <v>80000</v>
      </c>
      <c r="H29" s="37">
        <f>G29</f>
        <v>80000</v>
      </c>
      <c r="I29" s="37">
        <v>0</v>
      </c>
      <c r="J29" s="38" t="s">
        <v>88</v>
      </c>
      <c r="K29" s="37">
        <v>0</v>
      </c>
      <c r="L29" s="37">
        <v>4520000</v>
      </c>
      <c r="M29" s="37">
        <v>0</v>
      </c>
      <c r="N29" s="37">
        <v>0</v>
      </c>
      <c r="O29" s="39" t="s">
        <v>89</v>
      </c>
    </row>
    <row r="30" spans="1:15" ht="89.25">
      <c r="A30" s="34">
        <v>17</v>
      </c>
      <c r="B30" s="35" t="s">
        <v>83</v>
      </c>
      <c r="C30" s="34">
        <v>60016</v>
      </c>
      <c r="D30" s="38" t="s">
        <v>126</v>
      </c>
      <c r="E30" s="37">
        <f t="shared" si="0"/>
        <v>706000</v>
      </c>
      <c r="F30" s="37">
        <v>106000</v>
      </c>
      <c r="G30" s="37">
        <v>600000</v>
      </c>
      <c r="H30" s="37">
        <v>300000</v>
      </c>
      <c r="I30" s="37">
        <v>300000</v>
      </c>
      <c r="J30" s="38" t="s">
        <v>88</v>
      </c>
      <c r="K30" s="37">
        <v>0</v>
      </c>
      <c r="L30" s="37">
        <v>0</v>
      </c>
      <c r="M30" s="37">
        <v>0</v>
      </c>
      <c r="N30" s="37">
        <v>0</v>
      </c>
      <c r="O30" s="39" t="s">
        <v>89</v>
      </c>
    </row>
    <row r="31" spans="1:15" ht="127.5">
      <c r="A31" s="34">
        <v>18</v>
      </c>
      <c r="B31" s="35" t="s">
        <v>83</v>
      </c>
      <c r="C31" s="34">
        <v>60016</v>
      </c>
      <c r="D31" s="38" t="s">
        <v>158</v>
      </c>
      <c r="E31" s="37">
        <f t="shared" si="0"/>
        <v>951000</v>
      </c>
      <c r="F31" s="37">
        <v>0</v>
      </c>
      <c r="G31" s="37">
        <f>60000-9000</f>
        <v>51000</v>
      </c>
      <c r="H31" s="37">
        <f>G31</f>
        <v>51000</v>
      </c>
      <c r="I31" s="37">
        <v>0</v>
      </c>
      <c r="J31" s="38" t="s">
        <v>88</v>
      </c>
      <c r="K31" s="37">
        <v>0</v>
      </c>
      <c r="L31" s="37">
        <v>900000</v>
      </c>
      <c r="M31" s="37">
        <v>0</v>
      </c>
      <c r="N31" s="37">
        <v>0</v>
      </c>
      <c r="O31" s="39" t="s">
        <v>89</v>
      </c>
    </row>
    <row r="32" spans="1:15" ht="63.75">
      <c r="A32" s="34">
        <v>19</v>
      </c>
      <c r="B32" s="43">
        <v>600</v>
      </c>
      <c r="C32" s="43">
        <v>60016</v>
      </c>
      <c r="D32" s="36" t="s">
        <v>103</v>
      </c>
      <c r="E32" s="37">
        <f t="shared" si="0"/>
        <v>530219</v>
      </c>
      <c r="F32" s="37">
        <v>100219</v>
      </c>
      <c r="G32" s="44">
        <f>H32+I32</f>
        <v>380000</v>
      </c>
      <c r="H32" s="37">
        <f>100000+150000</f>
        <v>250000</v>
      </c>
      <c r="I32" s="37">
        <v>130000</v>
      </c>
      <c r="J32" s="38" t="s">
        <v>88</v>
      </c>
      <c r="K32" s="37">
        <v>0</v>
      </c>
      <c r="L32" s="37">
        <v>50000</v>
      </c>
      <c r="M32" s="37">
        <v>0</v>
      </c>
      <c r="N32" s="37">
        <v>0</v>
      </c>
      <c r="O32" s="39" t="s">
        <v>89</v>
      </c>
    </row>
    <row r="33" spans="1:15" ht="63.75">
      <c r="A33" s="34">
        <v>20</v>
      </c>
      <c r="B33" s="43">
        <v>600</v>
      </c>
      <c r="C33" s="43">
        <v>60016</v>
      </c>
      <c r="D33" s="36" t="s">
        <v>104</v>
      </c>
      <c r="E33" s="37">
        <f t="shared" si="0"/>
        <v>130000</v>
      </c>
      <c r="F33" s="37">
        <v>0</v>
      </c>
      <c r="G33" s="37">
        <f>30000-20000</f>
        <v>10000</v>
      </c>
      <c r="H33" s="37">
        <f>G33</f>
        <v>10000</v>
      </c>
      <c r="I33" s="37">
        <v>0</v>
      </c>
      <c r="J33" s="38" t="s">
        <v>88</v>
      </c>
      <c r="K33" s="37">
        <v>0</v>
      </c>
      <c r="L33" s="37">
        <v>120000</v>
      </c>
      <c r="M33" s="37">
        <v>0</v>
      </c>
      <c r="N33" s="37">
        <v>0</v>
      </c>
      <c r="O33" s="39" t="s">
        <v>89</v>
      </c>
    </row>
    <row r="34" spans="1:15" ht="63.75">
      <c r="A34" s="34">
        <v>21</v>
      </c>
      <c r="B34" s="43">
        <v>600</v>
      </c>
      <c r="C34" s="43">
        <v>60016</v>
      </c>
      <c r="D34" s="36" t="s">
        <v>105</v>
      </c>
      <c r="E34" s="37">
        <f t="shared" si="0"/>
        <v>85000</v>
      </c>
      <c r="F34" s="37">
        <v>5000</v>
      </c>
      <c r="G34" s="37">
        <v>80000</v>
      </c>
      <c r="H34" s="37">
        <v>80000</v>
      </c>
      <c r="I34" s="37">
        <v>0</v>
      </c>
      <c r="J34" s="38" t="s">
        <v>88</v>
      </c>
      <c r="K34" s="37">
        <v>0</v>
      </c>
      <c r="L34" s="37">
        <v>0</v>
      </c>
      <c r="M34" s="37">
        <v>0</v>
      </c>
      <c r="N34" s="37">
        <v>0</v>
      </c>
      <c r="O34" s="39" t="s">
        <v>89</v>
      </c>
    </row>
    <row r="35" spans="1:15" ht="51">
      <c r="A35" s="34">
        <v>22</v>
      </c>
      <c r="B35" s="43">
        <v>600</v>
      </c>
      <c r="C35" s="43">
        <v>60016</v>
      </c>
      <c r="D35" s="36" t="s">
        <v>106</v>
      </c>
      <c r="E35" s="37">
        <f t="shared" si="0"/>
        <v>113000</v>
      </c>
      <c r="F35" s="37">
        <v>0</v>
      </c>
      <c r="G35" s="37">
        <f>H35</f>
        <v>113000</v>
      </c>
      <c r="H35" s="37">
        <f>70000+43000</f>
        <v>113000</v>
      </c>
      <c r="I35" s="37">
        <v>0</v>
      </c>
      <c r="J35" s="38" t="s">
        <v>88</v>
      </c>
      <c r="K35" s="37">
        <v>0</v>
      </c>
      <c r="L35" s="37">
        <v>0</v>
      </c>
      <c r="M35" s="37">
        <v>0</v>
      </c>
      <c r="N35" s="37">
        <v>0</v>
      </c>
      <c r="O35" s="39" t="s">
        <v>89</v>
      </c>
    </row>
    <row r="36" spans="1:15" ht="51">
      <c r="A36" s="34">
        <v>23</v>
      </c>
      <c r="B36" s="43">
        <v>600</v>
      </c>
      <c r="C36" s="43">
        <v>60016</v>
      </c>
      <c r="D36" s="36" t="s">
        <v>199</v>
      </c>
      <c r="E36" s="37">
        <f t="shared" si="0"/>
        <v>910000</v>
      </c>
      <c r="F36" s="37">
        <v>10000</v>
      </c>
      <c r="G36" s="37">
        <f>200000+170000</f>
        <v>370000</v>
      </c>
      <c r="H36" s="37">
        <f>200000+170000</f>
        <v>370000</v>
      </c>
      <c r="I36" s="37">
        <v>0</v>
      </c>
      <c r="J36" s="38" t="s">
        <v>88</v>
      </c>
      <c r="K36" s="37">
        <v>0</v>
      </c>
      <c r="L36" s="37">
        <f>300000+230000</f>
        <v>530000</v>
      </c>
      <c r="M36" s="37">
        <v>0</v>
      </c>
      <c r="N36" s="37">
        <v>0</v>
      </c>
      <c r="O36" s="39" t="s">
        <v>89</v>
      </c>
    </row>
    <row r="37" spans="1:15" ht="51">
      <c r="A37" s="34">
        <v>24</v>
      </c>
      <c r="B37" s="43">
        <v>600</v>
      </c>
      <c r="C37" s="43">
        <v>60016</v>
      </c>
      <c r="D37" s="36" t="s">
        <v>200</v>
      </c>
      <c r="E37" s="37">
        <f t="shared" si="0"/>
        <v>710000</v>
      </c>
      <c r="F37" s="37">
        <v>0</v>
      </c>
      <c r="G37" s="37">
        <v>300000</v>
      </c>
      <c r="H37" s="37">
        <v>300000</v>
      </c>
      <c r="I37" s="37">
        <v>0</v>
      </c>
      <c r="J37" s="38" t="s">
        <v>88</v>
      </c>
      <c r="K37" s="37">
        <v>0</v>
      </c>
      <c r="L37" s="37">
        <f>400000+10000</f>
        <v>410000</v>
      </c>
      <c r="M37" s="37">
        <v>0</v>
      </c>
      <c r="N37" s="37">
        <v>0</v>
      </c>
      <c r="O37" s="39" t="s">
        <v>89</v>
      </c>
    </row>
    <row r="38" spans="1:15" ht="51">
      <c r="A38" s="34">
        <v>25</v>
      </c>
      <c r="B38" s="43">
        <v>600</v>
      </c>
      <c r="C38" s="43">
        <v>60016</v>
      </c>
      <c r="D38" s="36" t="s">
        <v>201</v>
      </c>
      <c r="E38" s="37">
        <f t="shared" si="0"/>
        <v>300000</v>
      </c>
      <c r="F38" s="37">
        <v>0</v>
      </c>
      <c r="G38" s="37">
        <v>80000</v>
      </c>
      <c r="H38" s="37">
        <v>80000</v>
      </c>
      <c r="I38" s="37">
        <v>0</v>
      </c>
      <c r="J38" s="38" t="s">
        <v>88</v>
      </c>
      <c r="K38" s="37">
        <v>0</v>
      </c>
      <c r="L38" s="37">
        <v>220000</v>
      </c>
      <c r="M38" s="37">
        <v>0</v>
      </c>
      <c r="N38" s="37">
        <v>0</v>
      </c>
      <c r="O38" s="39" t="s">
        <v>89</v>
      </c>
    </row>
    <row r="39" spans="1:15" ht="12.75">
      <c r="A39" s="94" t="s">
        <v>107</v>
      </c>
      <c r="B39" s="94"/>
      <c r="C39" s="94"/>
      <c r="D39" s="94"/>
      <c r="E39" s="41">
        <f>SUM(E25:E38)</f>
        <v>11341037</v>
      </c>
      <c r="F39" s="41">
        <f>SUM(F25:F38)</f>
        <v>657037</v>
      </c>
      <c r="G39" s="41">
        <f>SUM(G25:G38)</f>
        <v>2714000</v>
      </c>
      <c r="H39" s="41">
        <f>SUM(H25:H38)</f>
        <v>2284000</v>
      </c>
      <c r="I39" s="41">
        <f>SUM(I25:I38)</f>
        <v>430000</v>
      </c>
      <c r="J39" s="41" t="s">
        <v>99</v>
      </c>
      <c r="K39" s="41">
        <f>K30+K29</f>
        <v>0</v>
      </c>
      <c r="L39" s="41">
        <f>SUM(L25:L38)</f>
        <v>7970000</v>
      </c>
      <c r="M39" s="41">
        <v>0</v>
      </c>
      <c r="N39" s="41">
        <v>0</v>
      </c>
      <c r="O39" s="42" t="s">
        <v>99</v>
      </c>
    </row>
    <row r="40" spans="1:15" ht="51">
      <c r="A40" s="34">
        <v>26</v>
      </c>
      <c r="B40" s="34">
        <v>700</v>
      </c>
      <c r="C40" s="34">
        <v>70095</v>
      </c>
      <c r="D40" s="36" t="s">
        <v>108</v>
      </c>
      <c r="E40" s="37">
        <f t="shared" si="0"/>
        <v>21000</v>
      </c>
      <c r="F40" s="37">
        <v>21000</v>
      </c>
      <c r="G40" s="37">
        <v>0</v>
      </c>
      <c r="H40" s="37">
        <f>G40</f>
        <v>0</v>
      </c>
      <c r="I40" s="37">
        <v>0</v>
      </c>
      <c r="J40" s="38" t="s">
        <v>88</v>
      </c>
      <c r="K40" s="37">
        <v>0</v>
      </c>
      <c r="L40" s="37">
        <v>0</v>
      </c>
      <c r="M40" s="37">
        <v>0</v>
      </c>
      <c r="N40" s="37">
        <v>0</v>
      </c>
      <c r="O40" s="39" t="s">
        <v>89</v>
      </c>
    </row>
    <row r="41" spans="1:15" ht="102">
      <c r="A41" s="34">
        <v>27</v>
      </c>
      <c r="B41" s="34">
        <v>700</v>
      </c>
      <c r="C41" s="34">
        <v>70095</v>
      </c>
      <c r="D41" s="36" t="s">
        <v>109</v>
      </c>
      <c r="E41" s="37">
        <f t="shared" si="0"/>
        <v>0</v>
      </c>
      <c r="F41" s="37">
        <v>0</v>
      </c>
      <c r="G41" s="37">
        <v>0</v>
      </c>
      <c r="H41" s="37">
        <v>0</v>
      </c>
      <c r="I41" s="37">
        <v>0</v>
      </c>
      <c r="J41" s="38" t="s">
        <v>88</v>
      </c>
      <c r="K41" s="37">
        <v>0</v>
      </c>
      <c r="L41" s="37">
        <v>0</v>
      </c>
      <c r="M41" s="37">
        <v>0</v>
      </c>
      <c r="N41" s="37">
        <v>0</v>
      </c>
      <c r="O41" s="39" t="s">
        <v>89</v>
      </c>
    </row>
    <row r="42" spans="1:15" ht="12.75">
      <c r="A42" s="94" t="s">
        <v>110</v>
      </c>
      <c r="B42" s="94"/>
      <c r="C42" s="94"/>
      <c r="D42" s="94"/>
      <c r="E42" s="41">
        <f>E40+E41</f>
        <v>21000</v>
      </c>
      <c r="F42" s="41">
        <f>F40+F41</f>
        <v>21000</v>
      </c>
      <c r="G42" s="41">
        <f>G40+G41</f>
        <v>0</v>
      </c>
      <c r="H42" s="41">
        <f>H40+H41</f>
        <v>0</v>
      </c>
      <c r="I42" s="41">
        <f>I40+I41</f>
        <v>0</v>
      </c>
      <c r="J42" s="41" t="s">
        <v>99</v>
      </c>
      <c r="K42" s="41">
        <f>K41+K40</f>
        <v>0</v>
      </c>
      <c r="L42" s="41">
        <f>L41+L40</f>
        <v>0</v>
      </c>
      <c r="M42" s="41">
        <f>M41+M40</f>
        <v>0</v>
      </c>
      <c r="N42" s="41">
        <f>N41+N40</f>
        <v>0</v>
      </c>
      <c r="O42" s="41" t="s">
        <v>99</v>
      </c>
    </row>
    <row r="43" spans="1:15" ht="63.75">
      <c r="A43" s="39">
        <v>28</v>
      </c>
      <c r="B43" s="39">
        <v>801</v>
      </c>
      <c r="C43" s="39">
        <v>80101</v>
      </c>
      <c r="D43" s="40" t="s">
        <v>111</v>
      </c>
      <c r="E43" s="37">
        <f t="shared" si="0"/>
        <v>437000</v>
      </c>
      <c r="F43" s="37">
        <v>170000</v>
      </c>
      <c r="G43" s="37">
        <f>250000+27000-10000</f>
        <v>267000</v>
      </c>
      <c r="H43" s="37">
        <f>150000+27000-10000</f>
        <v>167000</v>
      </c>
      <c r="I43" s="37">
        <v>0</v>
      </c>
      <c r="J43" s="38" t="s">
        <v>160</v>
      </c>
      <c r="K43" s="37">
        <v>0</v>
      </c>
      <c r="L43" s="37">
        <v>0</v>
      </c>
      <c r="M43" s="37">
        <v>0</v>
      </c>
      <c r="N43" s="37">
        <v>0</v>
      </c>
      <c r="O43" s="39" t="s">
        <v>89</v>
      </c>
    </row>
    <row r="44" spans="1:15" ht="63.75">
      <c r="A44" s="39">
        <v>29</v>
      </c>
      <c r="B44" s="39">
        <v>801</v>
      </c>
      <c r="C44" s="39">
        <v>80101</v>
      </c>
      <c r="D44" s="40" t="s">
        <v>202</v>
      </c>
      <c r="E44" s="37">
        <f t="shared" si="0"/>
        <v>3350000</v>
      </c>
      <c r="F44" s="37">
        <v>0</v>
      </c>
      <c r="G44" s="37">
        <v>50000</v>
      </c>
      <c r="H44" s="37">
        <v>50000</v>
      </c>
      <c r="I44" s="37">
        <v>0</v>
      </c>
      <c r="J44" s="38" t="s">
        <v>88</v>
      </c>
      <c r="K44" s="37">
        <v>0</v>
      </c>
      <c r="L44" s="37">
        <v>100000</v>
      </c>
      <c r="M44" s="37">
        <v>3200000</v>
      </c>
      <c r="N44" s="37"/>
      <c r="O44" s="39" t="s">
        <v>89</v>
      </c>
    </row>
    <row r="45" spans="1:15" ht="51">
      <c r="A45" s="39">
        <v>30</v>
      </c>
      <c r="B45" s="39">
        <v>801</v>
      </c>
      <c r="C45" s="39">
        <v>80110</v>
      </c>
      <c r="D45" s="40" t="s">
        <v>127</v>
      </c>
      <c r="E45" s="37">
        <f t="shared" si="0"/>
        <v>901000</v>
      </c>
      <c r="F45" s="37">
        <v>0</v>
      </c>
      <c r="G45" s="37">
        <f>3000-2000</f>
        <v>1000</v>
      </c>
      <c r="H45" s="37">
        <f>G45</f>
        <v>1000</v>
      </c>
      <c r="I45" s="37">
        <v>0</v>
      </c>
      <c r="J45" s="38" t="s">
        <v>88</v>
      </c>
      <c r="K45" s="37">
        <v>0</v>
      </c>
      <c r="L45" s="37">
        <v>500000</v>
      </c>
      <c r="M45" s="37">
        <v>400000</v>
      </c>
      <c r="N45" s="37"/>
      <c r="O45" s="39" t="s">
        <v>89</v>
      </c>
    </row>
    <row r="46" spans="1:15" s="52" customFormat="1" ht="51">
      <c r="A46" s="94" t="s">
        <v>112</v>
      </c>
      <c r="B46" s="94"/>
      <c r="C46" s="94"/>
      <c r="D46" s="94"/>
      <c r="E46" s="41">
        <f>E45+E43+E44</f>
        <v>4688000</v>
      </c>
      <c r="F46" s="41">
        <f>F45+F43+F44</f>
        <v>170000</v>
      </c>
      <c r="G46" s="41">
        <f>G45+G43+G44</f>
        <v>318000</v>
      </c>
      <c r="H46" s="41">
        <f>H45+H43+H44</f>
        <v>218000</v>
      </c>
      <c r="I46" s="41">
        <f>I45+I43+I44</f>
        <v>0</v>
      </c>
      <c r="J46" s="51" t="s">
        <v>159</v>
      </c>
      <c r="K46" s="41">
        <f>K45+K43+K44</f>
        <v>0</v>
      </c>
      <c r="L46" s="41">
        <f>L45+L43+L44</f>
        <v>600000</v>
      </c>
      <c r="M46" s="41">
        <f>M45+M43+M44</f>
        <v>3600000</v>
      </c>
      <c r="N46" s="41">
        <f>N45+N43+N44</f>
        <v>0</v>
      </c>
      <c r="O46" s="41" t="s">
        <v>99</v>
      </c>
    </row>
    <row r="47" spans="1:15" ht="63.75">
      <c r="A47" s="34">
        <v>31</v>
      </c>
      <c r="B47" s="35" t="s">
        <v>86</v>
      </c>
      <c r="C47" s="34">
        <v>90015</v>
      </c>
      <c r="D47" s="36" t="s">
        <v>113</v>
      </c>
      <c r="E47" s="37">
        <f t="shared" si="0"/>
        <v>34000</v>
      </c>
      <c r="F47" s="37">
        <v>4000</v>
      </c>
      <c r="G47" s="37">
        <v>30000</v>
      </c>
      <c r="H47" s="37">
        <v>30000</v>
      </c>
      <c r="I47" s="37">
        <v>0</v>
      </c>
      <c r="J47" s="38" t="s">
        <v>88</v>
      </c>
      <c r="K47" s="37">
        <v>0</v>
      </c>
      <c r="L47" s="37">
        <v>0</v>
      </c>
      <c r="M47" s="37">
        <v>0</v>
      </c>
      <c r="N47" s="37">
        <v>0</v>
      </c>
      <c r="O47" s="39" t="s">
        <v>89</v>
      </c>
    </row>
    <row r="48" spans="1:15" ht="51">
      <c r="A48" s="34">
        <v>32</v>
      </c>
      <c r="B48" s="35" t="s">
        <v>86</v>
      </c>
      <c r="C48" s="34">
        <v>90095</v>
      </c>
      <c r="D48" s="36" t="s">
        <v>162</v>
      </c>
      <c r="E48" s="37">
        <f t="shared" si="0"/>
        <v>1401000</v>
      </c>
      <c r="F48" s="37">
        <v>0</v>
      </c>
      <c r="G48" s="37">
        <v>1000</v>
      </c>
      <c r="H48" s="37">
        <f>G48</f>
        <v>1000</v>
      </c>
      <c r="I48" s="37">
        <v>0</v>
      </c>
      <c r="J48" s="38" t="s">
        <v>88</v>
      </c>
      <c r="K48" s="37">
        <v>0</v>
      </c>
      <c r="L48" s="37">
        <v>1400000</v>
      </c>
      <c r="M48" s="37">
        <v>0</v>
      </c>
      <c r="N48" s="37">
        <v>0</v>
      </c>
      <c r="O48" s="39" t="s">
        <v>89</v>
      </c>
    </row>
    <row r="49" spans="1:15" ht="63.75">
      <c r="A49" s="34">
        <v>33</v>
      </c>
      <c r="B49" s="35" t="s">
        <v>86</v>
      </c>
      <c r="C49" s="34">
        <v>90095</v>
      </c>
      <c r="D49" s="36" t="s">
        <v>128</v>
      </c>
      <c r="E49" s="37">
        <f t="shared" si="0"/>
        <v>1880000</v>
      </c>
      <c r="F49" s="37">
        <v>0</v>
      </c>
      <c r="G49" s="37">
        <f>90000-10000</f>
        <v>80000</v>
      </c>
      <c r="H49" s="37">
        <f>G49</f>
        <v>80000</v>
      </c>
      <c r="I49" s="37">
        <v>0</v>
      </c>
      <c r="J49" s="38" t="s">
        <v>88</v>
      </c>
      <c r="K49" s="37">
        <v>0</v>
      </c>
      <c r="L49" s="37">
        <v>800000</v>
      </c>
      <c r="M49" s="37">
        <v>1000000</v>
      </c>
      <c r="N49" s="37">
        <v>0</v>
      </c>
      <c r="O49" s="39" t="s">
        <v>89</v>
      </c>
    </row>
    <row r="50" spans="1:15" ht="51">
      <c r="A50" s="94" t="s">
        <v>114</v>
      </c>
      <c r="B50" s="94"/>
      <c r="C50" s="94"/>
      <c r="D50" s="94"/>
      <c r="E50" s="41">
        <f>E49+E48+E47</f>
        <v>3315000</v>
      </c>
      <c r="F50" s="41">
        <f>F49+F48+F47</f>
        <v>4000</v>
      </c>
      <c r="G50" s="41">
        <f>G49+G48+G47</f>
        <v>111000</v>
      </c>
      <c r="H50" s="41">
        <f>H49+H48+H47</f>
        <v>111000</v>
      </c>
      <c r="I50" s="41">
        <f>I49+I48+I47</f>
        <v>0</v>
      </c>
      <c r="J50" s="38" t="s">
        <v>88</v>
      </c>
      <c r="K50" s="41">
        <f>K49+K48+K47</f>
        <v>0</v>
      </c>
      <c r="L50" s="41">
        <f>L49+L48+L47</f>
        <v>2200000</v>
      </c>
      <c r="M50" s="41">
        <f>M49+M48+M47</f>
        <v>1000000</v>
      </c>
      <c r="N50" s="41">
        <f>N49+N48+N47</f>
        <v>0</v>
      </c>
      <c r="O50" s="45" t="s">
        <v>99</v>
      </c>
    </row>
    <row r="51" spans="1:15" ht="204">
      <c r="A51" s="39">
        <v>34</v>
      </c>
      <c r="B51" s="40">
        <v>926</v>
      </c>
      <c r="C51" s="40">
        <v>92601</v>
      </c>
      <c r="D51" s="40" t="s">
        <v>129</v>
      </c>
      <c r="E51" s="37">
        <f t="shared" si="0"/>
        <v>1000000</v>
      </c>
      <c r="F51" s="37">
        <v>50000</v>
      </c>
      <c r="G51" s="37">
        <v>0</v>
      </c>
      <c r="H51" s="37">
        <v>0</v>
      </c>
      <c r="I51" s="37">
        <v>0</v>
      </c>
      <c r="J51" s="38" t="s">
        <v>88</v>
      </c>
      <c r="K51" s="37">
        <v>0</v>
      </c>
      <c r="L51" s="37">
        <v>950000</v>
      </c>
      <c r="M51" s="37">
        <v>0</v>
      </c>
      <c r="N51" s="37">
        <v>0</v>
      </c>
      <c r="O51" s="39" t="s">
        <v>89</v>
      </c>
    </row>
    <row r="52" spans="1:15" ht="51">
      <c r="A52" s="39">
        <v>35</v>
      </c>
      <c r="B52" s="40">
        <v>926</v>
      </c>
      <c r="C52" s="40">
        <v>92604</v>
      </c>
      <c r="D52" s="40" t="s">
        <v>177</v>
      </c>
      <c r="E52" s="37">
        <f t="shared" si="0"/>
        <v>6140293</v>
      </c>
      <c r="F52" s="37">
        <v>0</v>
      </c>
      <c r="G52" s="37">
        <f>60293-20000</f>
        <v>40293</v>
      </c>
      <c r="H52" s="37">
        <f>G52</f>
        <v>40293</v>
      </c>
      <c r="I52" s="37">
        <v>0</v>
      </c>
      <c r="J52" s="38" t="s">
        <v>88</v>
      </c>
      <c r="K52" s="37">
        <v>0</v>
      </c>
      <c r="L52" s="37">
        <v>100000</v>
      </c>
      <c r="M52" s="37">
        <v>6000000</v>
      </c>
      <c r="N52" s="37">
        <v>0</v>
      </c>
      <c r="O52" s="39" t="s">
        <v>89</v>
      </c>
    </row>
    <row r="53" spans="1:15" ht="12.75">
      <c r="A53" s="94" t="s">
        <v>115</v>
      </c>
      <c r="B53" s="94"/>
      <c r="C53" s="94"/>
      <c r="D53" s="94"/>
      <c r="E53" s="41">
        <f>E51+E52</f>
        <v>7140293</v>
      </c>
      <c r="F53" s="41">
        <f>F51+F52</f>
        <v>50000</v>
      </c>
      <c r="G53" s="41">
        <f>G51+G52</f>
        <v>40293</v>
      </c>
      <c r="H53" s="41">
        <f>H51+H52</f>
        <v>40293</v>
      </c>
      <c r="I53" s="41">
        <f>I51+I52</f>
        <v>0</v>
      </c>
      <c r="J53" s="41" t="s">
        <v>99</v>
      </c>
      <c r="K53" s="41">
        <f>K51+K52</f>
        <v>0</v>
      </c>
      <c r="L53" s="41">
        <f>L51+L52</f>
        <v>1050000</v>
      </c>
      <c r="M53" s="41">
        <f>M51+M52</f>
        <v>6000000</v>
      </c>
      <c r="N53" s="41">
        <f>N51+N52</f>
        <v>0</v>
      </c>
      <c r="O53" s="45" t="s">
        <v>99</v>
      </c>
    </row>
    <row r="54" spans="1:15" ht="51">
      <c r="A54" s="95" t="s">
        <v>31</v>
      </c>
      <c r="B54" s="95"/>
      <c r="C54" s="95"/>
      <c r="D54" s="95"/>
      <c r="E54" s="46">
        <f>E53+E50+E46+E42+E39+E24</f>
        <v>35738830</v>
      </c>
      <c r="F54" s="46">
        <f>F53+F50+F46+F42+F39+F24</f>
        <v>1351037</v>
      </c>
      <c r="G54" s="46">
        <f>G53+G50+G46+G42+G39+G24</f>
        <v>4992793</v>
      </c>
      <c r="H54" s="46">
        <f>H53+H50+H46+H42+H39+H24</f>
        <v>4088028</v>
      </c>
      <c r="I54" s="46">
        <f>I53+I50+I46+I42+I39+I24</f>
        <v>804765</v>
      </c>
      <c r="J54" s="51" t="s">
        <v>159</v>
      </c>
      <c r="K54" s="46">
        <v>0</v>
      </c>
      <c r="L54" s="46">
        <f>L53+L50+L46+L42+L39+L24</f>
        <v>17595000</v>
      </c>
      <c r="M54" s="46">
        <f>M53+M50+M46+M42+M39+M24</f>
        <v>11800000</v>
      </c>
      <c r="N54" s="46">
        <f>N53+N50+N46+N42+N39+N24</f>
        <v>0</v>
      </c>
      <c r="O54" s="46" t="s">
        <v>99</v>
      </c>
    </row>
    <row r="55" spans="5:9" ht="12.75">
      <c r="E55" s="33"/>
      <c r="G55" s="33"/>
      <c r="H55" s="33"/>
      <c r="I55" s="33"/>
    </row>
    <row r="56" spans="5:15" ht="12.75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 t="s">
        <v>212</v>
      </c>
    </row>
    <row r="57" spans="7:15" ht="12.75">
      <c r="G57" s="33"/>
      <c r="I57" s="33"/>
      <c r="O57" s="1" t="s">
        <v>213</v>
      </c>
    </row>
    <row r="58" spans="5:9" ht="12.75">
      <c r="E58" s="33"/>
      <c r="G58" s="33"/>
      <c r="I58" s="33"/>
    </row>
    <row r="59" ht="12.75">
      <c r="O59" s="1" t="s">
        <v>214</v>
      </c>
    </row>
    <row r="60" ht="12.75">
      <c r="G60" s="33"/>
    </row>
  </sheetData>
  <sheetProtection/>
  <mergeCells count="26">
    <mergeCell ref="A50:D50"/>
    <mergeCell ref="A53:D53"/>
    <mergeCell ref="A54:D54"/>
    <mergeCell ref="A24:D24"/>
    <mergeCell ref="A39:D39"/>
    <mergeCell ref="A42:D42"/>
    <mergeCell ref="A46:D46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75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6384" width="9.125" style="1" customWidth="1"/>
  </cols>
  <sheetData>
    <row r="1" spans="8:10" ht="12.75" customHeight="1">
      <c r="H1" s="87" t="s">
        <v>215</v>
      </c>
      <c r="I1" s="87"/>
      <c r="J1" s="87"/>
    </row>
    <row r="2" spans="8:10" ht="12.75" customHeight="1">
      <c r="H2" s="87"/>
      <c r="I2" s="87"/>
      <c r="J2" s="87"/>
    </row>
    <row r="3" spans="8:10" ht="12.75">
      <c r="H3" s="87"/>
      <c r="I3" s="87"/>
      <c r="J3" s="87"/>
    </row>
    <row r="4" spans="8:10" ht="12.75">
      <c r="H4" s="87"/>
      <c r="I4" s="87"/>
      <c r="J4" s="87"/>
    </row>
    <row r="5" spans="8:10" ht="12.75">
      <c r="H5" s="87"/>
      <c r="I5" s="87"/>
      <c r="J5" s="87"/>
    </row>
    <row r="6" spans="1:10" ht="18">
      <c r="A6" s="92" t="s">
        <v>166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13" customFormat="1" ht="19.5" customHeight="1">
      <c r="A8" s="103" t="s">
        <v>15</v>
      </c>
      <c r="B8" s="103" t="s">
        <v>1</v>
      </c>
      <c r="C8" s="103" t="s">
        <v>11</v>
      </c>
      <c r="D8" s="88" t="s">
        <v>35</v>
      </c>
      <c r="E8" s="88" t="s">
        <v>19</v>
      </c>
      <c r="F8" s="88"/>
      <c r="G8" s="88"/>
      <c r="H8" s="88"/>
      <c r="I8" s="88"/>
      <c r="J8" s="88" t="s">
        <v>17</v>
      </c>
    </row>
    <row r="9" spans="1:10" s="13" customFormat="1" ht="19.5" customHeight="1">
      <c r="A9" s="103"/>
      <c r="B9" s="103"/>
      <c r="C9" s="103"/>
      <c r="D9" s="88"/>
      <c r="E9" s="88" t="s">
        <v>40</v>
      </c>
      <c r="F9" s="88" t="s">
        <v>8</v>
      </c>
      <c r="G9" s="88"/>
      <c r="H9" s="88"/>
      <c r="I9" s="88"/>
      <c r="J9" s="88"/>
    </row>
    <row r="10" spans="1:10" s="13" customFormat="1" ht="29.25" customHeight="1">
      <c r="A10" s="103"/>
      <c r="B10" s="103"/>
      <c r="C10" s="103"/>
      <c r="D10" s="88"/>
      <c r="E10" s="88"/>
      <c r="F10" s="88" t="s">
        <v>32</v>
      </c>
      <c r="G10" s="88" t="s">
        <v>28</v>
      </c>
      <c r="H10" s="88" t="s">
        <v>34</v>
      </c>
      <c r="I10" s="88" t="s">
        <v>29</v>
      </c>
      <c r="J10" s="88"/>
    </row>
    <row r="11" spans="1:10" s="13" customFormat="1" ht="19.5" customHeight="1">
      <c r="A11" s="103"/>
      <c r="B11" s="103"/>
      <c r="C11" s="103"/>
      <c r="D11" s="88"/>
      <c r="E11" s="88"/>
      <c r="F11" s="88"/>
      <c r="G11" s="88"/>
      <c r="H11" s="88"/>
      <c r="I11" s="88"/>
      <c r="J11" s="88"/>
    </row>
    <row r="12" spans="1:10" s="13" customFormat="1" ht="19.5" customHeight="1">
      <c r="A12" s="103"/>
      <c r="B12" s="103"/>
      <c r="C12" s="103"/>
      <c r="D12" s="88"/>
      <c r="E12" s="88"/>
      <c r="F12" s="88"/>
      <c r="G12" s="88"/>
      <c r="H12" s="88"/>
      <c r="I12" s="88"/>
      <c r="J12" s="88"/>
    </row>
    <row r="13" spans="1:10" ht="7.5" customHeight="1">
      <c r="A13" s="6">
        <v>1</v>
      </c>
      <c r="B13" s="6">
        <v>2</v>
      </c>
      <c r="C13" s="6">
        <v>3</v>
      </c>
      <c r="D13" s="7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13" customFormat="1" ht="50.25" customHeight="1">
      <c r="A14" s="34">
        <v>1</v>
      </c>
      <c r="B14" s="35" t="s">
        <v>81</v>
      </c>
      <c r="C14" s="35" t="s">
        <v>82</v>
      </c>
      <c r="D14" s="39" t="s">
        <v>184</v>
      </c>
      <c r="E14" s="37">
        <f>F14+G14</f>
        <v>9000</v>
      </c>
      <c r="F14" s="37">
        <v>9000</v>
      </c>
      <c r="G14" s="34">
        <v>0</v>
      </c>
      <c r="H14" s="38" t="s">
        <v>18</v>
      </c>
      <c r="I14" s="34">
        <v>0</v>
      </c>
      <c r="J14" s="39" t="s">
        <v>89</v>
      </c>
    </row>
    <row r="15" spans="1:10" s="77" customFormat="1" ht="51.75" customHeight="1">
      <c r="A15" s="97" t="s">
        <v>98</v>
      </c>
      <c r="B15" s="98"/>
      <c r="C15" s="98"/>
      <c r="D15" s="99"/>
      <c r="E15" s="41">
        <f>E14</f>
        <v>9000</v>
      </c>
      <c r="F15" s="41">
        <f>F14</f>
        <v>9000</v>
      </c>
      <c r="G15" s="45">
        <f>G14</f>
        <v>0</v>
      </c>
      <c r="H15" s="51" t="s">
        <v>18</v>
      </c>
      <c r="I15" s="45">
        <f>I14</f>
        <v>0</v>
      </c>
      <c r="J15" s="45" t="s">
        <v>99</v>
      </c>
    </row>
    <row r="16" spans="1:10" s="13" customFormat="1" ht="97.5" customHeight="1">
      <c r="A16" s="35" t="s">
        <v>195</v>
      </c>
      <c r="B16" s="35" t="s">
        <v>83</v>
      </c>
      <c r="C16" s="35" t="s">
        <v>85</v>
      </c>
      <c r="D16" s="78" t="s">
        <v>193</v>
      </c>
      <c r="E16" s="37">
        <v>40000</v>
      </c>
      <c r="F16" s="37">
        <v>40000</v>
      </c>
      <c r="G16" s="34">
        <v>0</v>
      </c>
      <c r="H16" s="38" t="s">
        <v>18</v>
      </c>
      <c r="I16" s="34">
        <v>0</v>
      </c>
      <c r="J16" s="39" t="s">
        <v>89</v>
      </c>
    </row>
    <row r="17" spans="1:10" s="13" customFormat="1" ht="51.75" customHeight="1">
      <c r="A17" s="35" t="s">
        <v>196</v>
      </c>
      <c r="B17" s="35" t="s">
        <v>83</v>
      </c>
      <c r="C17" s="35" t="s">
        <v>85</v>
      </c>
      <c r="D17" s="78" t="s">
        <v>194</v>
      </c>
      <c r="E17" s="37">
        <v>80000</v>
      </c>
      <c r="F17" s="37">
        <v>80000</v>
      </c>
      <c r="G17" s="34">
        <v>0</v>
      </c>
      <c r="H17" s="38" t="s">
        <v>18</v>
      </c>
      <c r="I17" s="34">
        <v>0</v>
      </c>
      <c r="J17" s="39" t="s">
        <v>89</v>
      </c>
    </row>
    <row r="18" spans="1:10" ht="54" customHeight="1">
      <c r="A18" s="34">
        <v>4</v>
      </c>
      <c r="B18" s="34">
        <v>600</v>
      </c>
      <c r="C18" s="34">
        <v>60016</v>
      </c>
      <c r="D18" s="48" t="s">
        <v>116</v>
      </c>
      <c r="E18" s="37">
        <f aca="true" t="shared" si="0" ref="E18:E51">F18+G18</f>
        <v>115000</v>
      </c>
      <c r="F18" s="44">
        <f>100000+60000-45000</f>
        <v>115000</v>
      </c>
      <c r="G18" s="37">
        <v>0</v>
      </c>
      <c r="H18" s="38" t="s">
        <v>18</v>
      </c>
      <c r="I18" s="34">
        <v>0</v>
      </c>
      <c r="J18" s="39" t="s">
        <v>89</v>
      </c>
    </row>
    <row r="19" spans="1:10" ht="60" customHeight="1">
      <c r="A19" s="34">
        <v>5</v>
      </c>
      <c r="B19" s="34">
        <v>600</v>
      </c>
      <c r="C19" s="34">
        <v>60016</v>
      </c>
      <c r="D19" s="48" t="s">
        <v>117</v>
      </c>
      <c r="E19" s="37">
        <f t="shared" si="0"/>
        <v>160000</v>
      </c>
      <c r="F19" s="44">
        <f>36000-20000</f>
        <v>16000</v>
      </c>
      <c r="G19" s="37">
        <v>144000</v>
      </c>
      <c r="H19" s="38" t="s">
        <v>18</v>
      </c>
      <c r="I19" s="34">
        <v>0</v>
      </c>
      <c r="J19" s="39" t="s">
        <v>89</v>
      </c>
    </row>
    <row r="20" spans="1:10" ht="57.75" customHeight="1">
      <c r="A20" s="34">
        <v>6</v>
      </c>
      <c r="B20" s="34">
        <v>600</v>
      </c>
      <c r="C20" s="34">
        <v>60016</v>
      </c>
      <c r="D20" s="48" t="s">
        <v>118</v>
      </c>
      <c r="E20" s="37">
        <f>F20+G20+30000</f>
        <v>195000</v>
      </c>
      <c r="F20" s="44">
        <v>44000</v>
      </c>
      <c r="G20" s="37">
        <f>176000-55000</f>
        <v>121000</v>
      </c>
      <c r="H20" s="38" t="s">
        <v>209</v>
      </c>
      <c r="I20" s="34">
        <v>0</v>
      </c>
      <c r="J20" s="39" t="s">
        <v>89</v>
      </c>
    </row>
    <row r="21" spans="1:10" ht="57.75" customHeight="1">
      <c r="A21" s="34">
        <v>7</v>
      </c>
      <c r="B21" s="34">
        <v>600</v>
      </c>
      <c r="C21" s="34">
        <v>60016</v>
      </c>
      <c r="D21" s="48" t="s">
        <v>119</v>
      </c>
      <c r="E21" s="37">
        <f t="shared" si="0"/>
        <v>55000</v>
      </c>
      <c r="F21" s="44">
        <v>36000</v>
      </c>
      <c r="G21" s="37">
        <f>144000-125000</f>
        <v>19000</v>
      </c>
      <c r="H21" s="38" t="s">
        <v>18</v>
      </c>
      <c r="I21" s="34">
        <v>0</v>
      </c>
      <c r="J21" s="39" t="s">
        <v>89</v>
      </c>
    </row>
    <row r="22" spans="1:10" ht="56.25" customHeight="1">
      <c r="A22" s="34">
        <v>8</v>
      </c>
      <c r="B22" s="34">
        <v>600</v>
      </c>
      <c r="C22" s="34">
        <v>60016</v>
      </c>
      <c r="D22" s="48" t="s">
        <v>120</v>
      </c>
      <c r="E22" s="37">
        <f t="shared" si="0"/>
        <v>5000</v>
      </c>
      <c r="F22" s="44">
        <f>10000-5000</f>
        <v>5000</v>
      </c>
      <c r="G22" s="37">
        <v>0</v>
      </c>
      <c r="H22" s="38" t="s">
        <v>18</v>
      </c>
      <c r="I22" s="34">
        <v>0</v>
      </c>
      <c r="J22" s="39" t="s">
        <v>89</v>
      </c>
    </row>
    <row r="23" spans="1:10" ht="54.75" customHeight="1">
      <c r="A23" s="34">
        <v>9</v>
      </c>
      <c r="B23" s="34">
        <v>600</v>
      </c>
      <c r="C23" s="34">
        <v>60016</v>
      </c>
      <c r="D23" s="48" t="s">
        <v>121</v>
      </c>
      <c r="E23" s="37">
        <f t="shared" si="0"/>
        <v>93500</v>
      </c>
      <c r="F23" s="44">
        <f>85000+8500</f>
        <v>93500</v>
      </c>
      <c r="G23" s="37">
        <v>0</v>
      </c>
      <c r="H23" s="38" t="s">
        <v>18</v>
      </c>
      <c r="I23" s="34">
        <v>0</v>
      </c>
      <c r="J23" s="39" t="s">
        <v>89</v>
      </c>
    </row>
    <row r="24" spans="1:10" ht="35.25" customHeight="1">
      <c r="A24" s="34">
        <v>10</v>
      </c>
      <c r="B24" s="34">
        <v>600</v>
      </c>
      <c r="C24" s="34">
        <v>60016</v>
      </c>
      <c r="D24" s="48" t="s">
        <v>171</v>
      </c>
      <c r="E24" s="37">
        <f t="shared" si="0"/>
        <v>735000</v>
      </c>
      <c r="F24" s="44">
        <f>650000+85000</f>
        <v>735000</v>
      </c>
      <c r="G24" s="37">
        <v>0</v>
      </c>
      <c r="H24" s="38" t="s">
        <v>18</v>
      </c>
      <c r="I24" s="34">
        <v>0</v>
      </c>
      <c r="J24" s="39" t="s">
        <v>89</v>
      </c>
    </row>
    <row r="25" spans="1:10" ht="83.25" customHeight="1">
      <c r="A25" s="34">
        <v>11</v>
      </c>
      <c r="B25" s="34">
        <v>600</v>
      </c>
      <c r="C25" s="34">
        <v>60016</v>
      </c>
      <c r="D25" s="48" t="s">
        <v>173</v>
      </c>
      <c r="E25" s="37">
        <f t="shared" si="0"/>
        <v>9000</v>
      </c>
      <c r="F25" s="44">
        <f>5000+4000</f>
        <v>9000</v>
      </c>
      <c r="G25" s="37">
        <v>0</v>
      </c>
      <c r="H25" s="38" t="s">
        <v>18</v>
      </c>
      <c r="I25" s="34">
        <v>0</v>
      </c>
      <c r="J25" s="39" t="s">
        <v>89</v>
      </c>
    </row>
    <row r="26" spans="1:10" ht="60" customHeight="1">
      <c r="A26" s="34">
        <v>12</v>
      </c>
      <c r="B26" s="34">
        <v>600</v>
      </c>
      <c r="C26" s="34">
        <v>60016</v>
      </c>
      <c r="D26" s="48" t="s">
        <v>174</v>
      </c>
      <c r="E26" s="37">
        <f t="shared" si="0"/>
        <v>5000</v>
      </c>
      <c r="F26" s="44">
        <v>5000</v>
      </c>
      <c r="G26" s="37">
        <v>0</v>
      </c>
      <c r="H26" s="38" t="s">
        <v>18</v>
      </c>
      <c r="I26" s="34">
        <v>0</v>
      </c>
      <c r="J26" s="39" t="s">
        <v>89</v>
      </c>
    </row>
    <row r="27" spans="1:10" ht="62.25" customHeight="1">
      <c r="A27" s="34">
        <v>13</v>
      </c>
      <c r="B27" s="34">
        <v>600</v>
      </c>
      <c r="C27" s="34">
        <v>60016</v>
      </c>
      <c r="D27" s="48" t="s">
        <v>185</v>
      </c>
      <c r="E27" s="37">
        <f t="shared" si="0"/>
        <v>150000</v>
      </c>
      <c r="F27" s="44">
        <v>150000</v>
      </c>
      <c r="G27" s="37">
        <v>0</v>
      </c>
      <c r="H27" s="38" t="s">
        <v>18</v>
      </c>
      <c r="I27" s="34">
        <v>0</v>
      </c>
      <c r="J27" s="39" t="s">
        <v>89</v>
      </c>
    </row>
    <row r="28" spans="1:10" ht="57" customHeight="1">
      <c r="A28" s="34">
        <v>14</v>
      </c>
      <c r="B28" s="34">
        <v>600</v>
      </c>
      <c r="C28" s="34">
        <v>60016</v>
      </c>
      <c r="D28" s="48" t="s">
        <v>187</v>
      </c>
      <c r="E28" s="37">
        <f t="shared" si="0"/>
        <v>45000</v>
      </c>
      <c r="F28" s="44">
        <v>45000</v>
      </c>
      <c r="G28" s="37">
        <v>0</v>
      </c>
      <c r="H28" s="38" t="s">
        <v>18</v>
      </c>
      <c r="I28" s="34">
        <v>0</v>
      </c>
      <c r="J28" s="39" t="s">
        <v>89</v>
      </c>
    </row>
    <row r="29" spans="1:10" ht="57" customHeight="1">
      <c r="A29" s="34">
        <v>15</v>
      </c>
      <c r="B29" s="34">
        <v>600</v>
      </c>
      <c r="C29" s="34">
        <v>60016</v>
      </c>
      <c r="D29" s="48" t="s">
        <v>192</v>
      </c>
      <c r="E29" s="37">
        <v>180000</v>
      </c>
      <c r="F29" s="44">
        <v>180000</v>
      </c>
      <c r="G29" s="37">
        <v>0</v>
      </c>
      <c r="H29" s="38" t="s">
        <v>18</v>
      </c>
      <c r="I29" s="34">
        <v>0</v>
      </c>
      <c r="J29" s="39" t="s">
        <v>89</v>
      </c>
    </row>
    <row r="30" spans="1:10" s="52" customFormat="1" ht="57.75" customHeight="1">
      <c r="A30" s="89" t="s">
        <v>107</v>
      </c>
      <c r="B30" s="89"/>
      <c r="C30" s="89"/>
      <c r="D30" s="89"/>
      <c r="E30" s="54">
        <f>E23+E22+E21+E20+E19+E18+E24+E25+E26+E27+E28+E29+E17+E16</f>
        <v>1867500</v>
      </c>
      <c r="F30" s="54">
        <f>F23+F22+F21+F20+F19+F18+F24+F25+F26+F27+F28+F29+F17+F16</f>
        <v>1553500</v>
      </c>
      <c r="G30" s="54">
        <f>G23+G22+G21+G20+G19+G18+G24+G25+G26+G27+G28+G29+G17+G16</f>
        <v>284000</v>
      </c>
      <c r="H30" s="51" t="s">
        <v>209</v>
      </c>
      <c r="I30" s="45">
        <v>0</v>
      </c>
      <c r="J30" s="42" t="s">
        <v>99</v>
      </c>
    </row>
    <row r="31" spans="1:10" s="53" customFormat="1" ht="57.75" customHeight="1">
      <c r="A31" s="34">
        <v>16</v>
      </c>
      <c r="B31" s="34">
        <v>700</v>
      </c>
      <c r="C31" s="34">
        <v>70005</v>
      </c>
      <c r="D31" s="39" t="s">
        <v>155</v>
      </c>
      <c r="E31" s="37">
        <f t="shared" si="0"/>
        <v>100000</v>
      </c>
      <c r="F31" s="44">
        <v>100000</v>
      </c>
      <c r="G31" s="44">
        <v>0</v>
      </c>
      <c r="H31" s="38" t="s">
        <v>18</v>
      </c>
      <c r="I31" s="34">
        <v>0</v>
      </c>
      <c r="J31" s="39" t="s">
        <v>89</v>
      </c>
    </row>
    <row r="32" spans="1:10" s="52" customFormat="1" ht="57.75" customHeight="1">
      <c r="A32" s="89" t="s">
        <v>110</v>
      </c>
      <c r="B32" s="89"/>
      <c r="C32" s="89"/>
      <c r="D32" s="89"/>
      <c r="E32" s="54">
        <f>E31</f>
        <v>100000</v>
      </c>
      <c r="F32" s="54">
        <f>F31</f>
        <v>100000</v>
      </c>
      <c r="G32" s="54">
        <v>0</v>
      </c>
      <c r="H32" s="51" t="s">
        <v>18</v>
      </c>
      <c r="I32" s="45">
        <v>0</v>
      </c>
      <c r="J32" s="42" t="s">
        <v>99</v>
      </c>
    </row>
    <row r="33" spans="1:10" s="53" customFormat="1" ht="57.75" customHeight="1">
      <c r="A33" s="34">
        <v>17</v>
      </c>
      <c r="B33" s="34">
        <v>750</v>
      </c>
      <c r="C33" s="34">
        <v>75023</v>
      </c>
      <c r="D33" s="48" t="s">
        <v>130</v>
      </c>
      <c r="E33" s="37">
        <f t="shared" si="0"/>
        <v>100000</v>
      </c>
      <c r="F33" s="44">
        <v>100000</v>
      </c>
      <c r="G33" s="44">
        <v>0</v>
      </c>
      <c r="H33" s="38" t="s">
        <v>18</v>
      </c>
      <c r="I33" s="34">
        <v>0</v>
      </c>
      <c r="J33" s="39" t="s">
        <v>89</v>
      </c>
    </row>
    <row r="34" spans="1:10" s="52" customFormat="1" ht="57.75" customHeight="1">
      <c r="A34" s="89" t="s">
        <v>131</v>
      </c>
      <c r="B34" s="89"/>
      <c r="C34" s="89"/>
      <c r="D34" s="89"/>
      <c r="E34" s="54">
        <f>E33</f>
        <v>100000</v>
      </c>
      <c r="F34" s="54">
        <f>F33</f>
        <v>100000</v>
      </c>
      <c r="G34" s="54">
        <v>0</v>
      </c>
      <c r="H34" s="38" t="s">
        <v>18</v>
      </c>
      <c r="I34" s="45">
        <v>0</v>
      </c>
      <c r="J34" s="42" t="s">
        <v>99</v>
      </c>
    </row>
    <row r="35" spans="1:10" s="53" customFormat="1" ht="81.75" customHeight="1">
      <c r="A35" s="34">
        <v>18</v>
      </c>
      <c r="B35" s="34">
        <v>754</v>
      </c>
      <c r="C35" s="34">
        <v>75412</v>
      </c>
      <c r="D35" s="39" t="s">
        <v>197</v>
      </c>
      <c r="E35" s="44">
        <v>55000</v>
      </c>
      <c r="F35" s="44">
        <v>55000</v>
      </c>
      <c r="G35" s="44">
        <v>0</v>
      </c>
      <c r="H35" s="38" t="s">
        <v>18</v>
      </c>
      <c r="I35" s="34">
        <v>0</v>
      </c>
      <c r="J35" s="39" t="s">
        <v>89</v>
      </c>
    </row>
    <row r="36" spans="1:10" s="52" customFormat="1" ht="57.75" customHeight="1">
      <c r="A36" s="100" t="s">
        <v>198</v>
      </c>
      <c r="B36" s="101"/>
      <c r="C36" s="101"/>
      <c r="D36" s="102"/>
      <c r="E36" s="54">
        <v>55000</v>
      </c>
      <c r="F36" s="54">
        <v>55000</v>
      </c>
      <c r="G36" s="54">
        <v>0</v>
      </c>
      <c r="H36" s="51" t="s">
        <v>18</v>
      </c>
      <c r="I36" s="45">
        <v>0</v>
      </c>
      <c r="J36" s="42">
        <v>0</v>
      </c>
    </row>
    <row r="37" spans="1:10" s="52" customFormat="1" ht="66" customHeight="1">
      <c r="A37" s="34">
        <v>18</v>
      </c>
      <c r="B37" s="34">
        <v>801</v>
      </c>
      <c r="C37" s="34">
        <v>80110</v>
      </c>
      <c r="D37" s="74" t="s">
        <v>182</v>
      </c>
      <c r="E37" s="37">
        <f t="shared" si="0"/>
        <v>250000</v>
      </c>
      <c r="F37" s="44">
        <v>200000</v>
      </c>
      <c r="G37" s="44">
        <v>50000</v>
      </c>
      <c r="H37" s="38" t="s">
        <v>18</v>
      </c>
      <c r="I37" s="34">
        <v>0</v>
      </c>
      <c r="J37" s="39" t="s">
        <v>89</v>
      </c>
    </row>
    <row r="38" spans="1:10" s="52" customFormat="1" ht="54.75" customHeight="1">
      <c r="A38" s="100" t="s">
        <v>112</v>
      </c>
      <c r="B38" s="101"/>
      <c r="C38" s="101"/>
      <c r="D38" s="102"/>
      <c r="E38" s="54">
        <f>E37</f>
        <v>250000</v>
      </c>
      <c r="F38" s="54">
        <f>F37</f>
        <v>200000</v>
      </c>
      <c r="G38" s="54">
        <f>G37</f>
        <v>50000</v>
      </c>
      <c r="H38" s="51" t="s">
        <v>18</v>
      </c>
      <c r="I38" s="45">
        <v>0</v>
      </c>
      <c r="J38" s="42" t="s">
        <v>99</v>
      </c>
    </row>
    <row r="39" spans="1:10" ht="89.25">
      <c r="A39" s="34">
        <v>19</v>
      </c>
      <c r="B39" s="47">
        <v>851</v>
      </c>
      <c r="C39" s="47">
        <v>85121</v>
      </c>
      <c r="D39" s="49" t="s">
        <v>122</v>
      </c>
      <c r="E39" s="37">
        <f t="shared" si="0"/>
        <v>50000</v>
      </c>
      <c r="F39" s="37">
        <v>50000</v>
      </c>
      <c r="G39" s="37">
        <v>0</v>
      </c>
      <c r="H39" s="38" t="s">
        <v>18</v>
      </c>
      <c r="I39" s="34">
        <v>0</v>
      </c>
      <c r="J39" s="39" t="s">
        <v>89</v>
      </c>
    </row>
    <row r="40" spans="1:10" ht="51">
      <c r="A40" s="34">
        <v>20</v>
      </c>
      <c r="B40" s="47">
        <v>851</v>
      </c>
      <c r="C40" s="47">
        <v>85121</v>
      </c>
      <c r="D40" s="49" t="s">
        <v>172</v>
      </c>
      <c r="E40" s="37">
        <f t="shared" si="0"/>
        <v>4000</v>
      </c>
      <c r="F40" s="37">
        <f>5000-1000</f>
        <v>4000</v>
      </c>
      <c r="G40" s="37">
        <v>0</v>
      </c>
      <c r="H40" s="38" t="s">
        <v>18</v>
      </c>
      <c r="I40" s="34">
        <v>0</v>
      </c>
      <c r="J40" s="39" t="s">
        <v>89</v>
      </c>
    </row>
    <row r="41" spans="1:10" s="52" customFormat="1" ht="54" customHeight="1">
      <c r="A41" s="89" t="s">
        <v>132</v>
      </c>
      <c r="B41" s="89"/>
      <c r="C41" s="89"/>
      <c r="D41" s="89"/>
      <c r="E41" s="41">
        <f>E39+E40</f>
        <v>54000</v>
      </c>
      <c r="F41" s="41">
        <f>F39+F40</f>
        <v>54000</v>
      </c>
      <c r="G41" s="41">
        <f>G39+G40</f>
        <v>0</v>
      </c>
      <c r="H41" s="51" t="s">
        <v>18</v>
      </c>
      <c r="I41" s="45">
        <v>0</v>
      </c>
      <c r="J41" s="42" t="s">
        <v>99</v>
      </c>
    </row>
    <row r="42" spans="1:10" ht="54.75" customHeight="1">
      <c r="A42" s="34">
        <v>21</v>
      </c>
      <c r="B42" s="34">
        <v>900</v>
      </c>
      <c r="C42" s="34">
        <v>90015</v>
      </c>
      <c r="D42" s="48" t="s">
        <v>123</v>
      </c>
      <c r="E42" s="37">
        <f t="shared" si="0"/>
        <v>52500</v>
      </c>
      <c r="F42" s="37">
        <f>55000-2500</f>
        <v>52500</v>
      </c>
      <c r="G42" s="37">
        <v>0</v>
      </c>
      <c r="H42" s="38" t="s">
        <v>18</v>
      </c>
      <c r="I42" s="34">
        <v>0</v>
      </c>
      <c r="J42" s="39" t="s">
        <v>89</v>
      </c>
    </row>
    <row r="43" spans="1:10" ht="51">
      <c r="A43" s="34">
        <v>22</v>
      </c>
      <c r="B43" s="34">
        <v>900</v>
      </c>
      <c r="C43" s="34">
        <v>90015</v>
      </c>
      <c r="D43" s="50" t="s">
        <v>124</v>
      </c>
      <c r="E43" s="37">
        <f t="shared" si="0"/>
        <v>9000</v>
      </c>
      <c r="F43" s="37">
        <v>9000</v>
      </c>
      <c r="G43" s="37">
        <v>0</v>
      </c>
      <c r="H43" s="38" t="s">
        <v>18</v>
      </c>
      <c r="I43" s="34">
        <v>0</v>
      </c>
      <c r="J43" s="39" t="s">
        <v>89</v>
      </c>
    </row>
    <row r="44" spans="1:10" ht="51">
      <c r="A44" s="34">
        <v>23</v>
      </c>
      <c r="B44" s="34">
        <v>900</v>
      </c>
      <c r="C44" s="34">
        <v>90015</v>
      </c>
      <c r="D44" s="50" t="s">
        <v>180</v>
      </c>
      <c r="E44" s="37">
        <f t="shared" si="0"/>
        <v>80000</v>
      </c>
      <c r="F44" s="37">
        <v>80000</v>
      </c>
      <c r="G44" s="37">
        <v>0</v>
      </c>
      <c r="H44" s="38" t="s">
        <v>18</v>
      </c>
      <c r="I44" s="34">
        <v>0</v>
      </c>
      <c r="J44" s="39" t="s">
        <v>89</v>
      </c>
    </row>
    <row r="45" spans="1:10" ht="51">
      <c r="A45" s="34">
        <v>24</v>
      </c>
      <c r="B45" s="34">
        <v>900</v>
      </c>
      <c r="C45" s="34">
        <v>90015</v>
      </c>
      <c r="D45" s="50" t="s">
        <v>175</v>
      </c>
      <c r="E45" s="37">
        <f t="shared" si="0"/>
        <v>6100</v>
      </c>
      <c r="F45" s="37">
        <f>5000+1100</f>
        <v>6100</v>
      </c>
      <c r="G45" s="37">
        <v>0</v>
      </c>
      <c r="H45" s="38" t="s">
        <v>18</v>
      </c>
      <c r="I45" s="34">
        <v>0</v>
      </c>
      <c r="J45" s="39" t="s">
        <v>89</v>
      </c>
    </row>
    <row r="46" spans="1:10" ht="76.5">
      <c r="A46" s="34">
        <v>25</v>
      </c>
      <c r="B46" s="34">
        <v>900</v>
      </c>
      <c r="C46" s="34">
        <v>90015</v>
      </c>
      <c r="D46" s="48" t="s">
        <v>183</v>
      </c>
      <c r="E46" s="37">
        <f t="shared" si="0"/>
        <v>27000</v>
      </c>
      <c r="F46" s="37">
        <v>27000</v>
      </c>
      <c r="G46" s="37">
        <v>0</v>
      </c>
      <c r="H46" s="38" t="s">
        <v>18</v>
      </c>
      <c r="I46" s="34">
        <v>0</v>
      </c>
      <c r="J46" s="39" t="s">
        <v>89</v>
      </c>
    </row>
    <row r="47" spans="1:10" ht="51">
      <c r="A47" s="34">
        <v>26</v>
      </c>
      <c r="B47" s="34">
        <v>900</v>
      </c>
      <c r="C47" s="34">
        <v>90015</v>
      </c>
      <c r="D47" s="50" t="s">
        <v>186</v>
      </c>
      <c r="E47" s="37">
        <f t="shared" si="0"/>
        <v>16000</v>
      </c>
      <c r="F47" s="37">
        <f>15000+1000</f>
        <v>16000</v>
      </c>
      <c r="G47" s="37">
        <v>0</v>
      </c>
      <c r="H47" s="38" t="s">
        <v>18</v>
      </c>
      <c r="I47" s="34">
        <v>0</v>
      </c>
      <c r="J47" s="39" t="s">
        <v>89</v>
      </c>
    </row>
    <row r="48" spans="1:10" ht="51">
      <c r="A48" s="34">
        <v>27</v>
      </c>
      <c r="B48" s="34">
        <v>900</v>
      </c>
      <c r="C48" s="34">
        <v>90095</v>
      </c>
      <c r="D48" s="48" t="s">
        <v>125</v>
      </c>
      <c r="E48" s="37">
        <f t="shared" si="0"/>
        <v>50000</v>
      </c>
      <c r="F48" s="37">
        <v>50000</v>
      </c>
      <c r="G48" s="37">
        <v>0</v>
      </c>
      <c r="H48" s="38" t="s">
        <v>18</v>
      </c>
      <c r="I48" s="34">
        <v>0</v>
      </c>
      <c r="J48" s="39" t="s">
        <v>89</v>
      </c>
    </row>
    <row r="49" spans="1:10" ht="51">
      <c r="A49" s="34">
        <v>28</v>
      </c>
      <c r="B49" s="34">
        <v>900</v>
      </c>
      <c r="C49" s="34">
        <v>90095</v>
      </c>
      <c r="D49" s="48" t="s">
        <v>163</v>
      </c>
      <c r="E49" s="37">
        <f>320000</f>
        <v>320000</v>
      </c>
      <c r="F49" s="37">
        <f>300000-280000</f>
        <v>20000</v>
      </c>
      <c r="G49" s="37">
        <v>0</v>
      </c>
      <c r="H49" s="38" t="s">
        <v>161</v>
      </c>
      <c r="I49" s="34">
        <v>0</v>
      </c>
      <c r="J49" s="39" t="s">
        <v>89</v>
      </c>
    </row>
    <row r="50" spans="1:10" s="52" customFormat="1" ht="54.75" customHeight="1">
      <c r="A50" s="89" t="s">
        <v>114</v>
      </c>
      <c r="B50" s="89"/>
      <c r="C50" s="89"/>
      <c r="D50" s="89"/>
      <c r="E50" s="41">
        <f>E49+E48+E43+E42+E45+E44+E46+E47</f>
        <v>560600</v>
      </c>
      <c r="F50" s="41">
        <f>F49+F48+F43+F42+F45+F44+F46+F47</f>
        <v>260600</v>
      </c>
      <c r="G50" s="41">
        <f>G49+G48+G43+G42+G45+G44+G46+G47</f>
        <v>0</v>
      </c>
      <c r="H50" s="51" t="s">
        <v>161</v>
      </c>
      <c r="I50" s="45">
        <v>0</v>
      </c>
      <c r="J50" s="42" t="s">
        <v>99</v>
      </c>
    </row>
    <row r="51" spans="1:10" s="53" customFormat="1" ht="54.75" customHeight="1">
      <c r="A51" s="34">
        <v>29</v>
      </c>
      <c r="B51" s="34">
        <v>921</v>
      </c>
      <c r="C51" s="34">
        <v>92109</v>
      </c>
      <c r="D51" s="40" t="s">
        <v>208</v>
      </c>
      <c r="E51" s="37">
        <f t="shared" si="0"/>
        <v>50000</v>
      </c>
      <c r="F51" s="37">
        <v>50000</v>
      </c>
      <c r="G51" s="37">
        <v>0</v>
      </c>
      <c r="H51" s="38" t="s">
        <v>18</v>
      </c>
      <c r="I51" s="34">
        <v>0</v>
      </c>
      <c r="J51" s="39" t="s">
        <v>89</v>
      </c>
    </row>
    <row r="52" spans="1:10" s="52" customFormat="1" ht="54.75" customHeight="1">
      <c r="A52" s="89" t="s">
        <v>176</v>
      </c>
      <c r="B52" s="89"/>
      <c r="C52" s="89"/>
      <c r="D52" s="89"/>
      <c r="E52" s="41">
        <f>E51</f>
        <v>50000</v>
      </c>
      <c r="F52" s="41">
        <f>F51</f>
        <v>50000</v>
      </c>
      <c r="G52" s="41">
        <f>G51</f>
        <v>0</v>
      </c>
      <c r="H52" s="38" t="s">
        <v>18</v>
      </c>
      <c r="I52" s="45">
        <v>0</v>
      </c>
      <c r="J52" s="42" t="s">
        <v>99</v>
      </c>
    </row>
    <row r="53" spans="1:10" s="52" customFormat="1" ht="66.75" customHeight="1">
      <c r="A53" s="89" t="s">
        <v>31</v>
      </c>
      <c r="B53" s="89"/>
      <c r="C53" s="89"/>
      <c r="D53" s="89"/>
      <c r="E53" s="41">
        <f>E50+E41+E34+E32+E30+E52+E15+E38+E36</f>
        <v>3046100</v>
      </c>
      <c r="F53" s="41">
        <f>F50+F41+F34+F32+F30+F52+F15+F38+F36</f>
        <v>2382100</v>
      </c>
      <c r="G53" s="41">
        <f>G50+G41+G34+G32+G30+G52+G15+G38+G36</f>
        <v>334000</v>
      </c>
      <c r="H53" s="51" t="s">
        <v>210</v>
      </c>
      <c r="I53" s="45">
        <v>0</v>
      </c>
      <c r="J53" s="45" t="s">
        <v>99</v>
      </c>
    </row>
    <row r="55" spans="5:6" ht="12.75">
      <c r="E55" s="33"/>
      <c r="F55" s="33"/>
    </row>
    <row r="56" spans="5:7" ht="12.75">
      <c r="E56" s="33"/>
      <c r="F56" s="33"/>
      <c r="G56" s="33"/>
    </row>
    <row r="58" ht="12.75">
      <c r="J58" s="1" t="s">
        <v>212</v>
      </c>
    </row>
    <row r="59" spans="6:10" ht="12.75">
      <c r="F59" s="33"/>
      <c r="J59" s="1" t="s">
        <v>213</v>
      </c>
    </row>
    <row r="60" spans="5:7" ht="12.75">
      <c r="E60" s="33"/>
      <c r="F60" s="33"/>
      <c r="G60" s="33"/>
    </row>
    <row r="61" spans="5:10" ht="12.75">
      <c r="E61" s="33"/>
      <c r="J61" s="1" t="s">
        <v>214</v>
      </c>
    </row>
    <row r="62" ht="12.75">
      <c r="G62" s="33"/>
    </row>
    <row r="65" ht="12.75">
      <c r="E65" s="79"/>
    </row>
  </sheetData>
  <sheetProtection/>
  <mergeCells count="24">
    <mergeCell ref="A52:D52"/>
    <mergeCell ref="A30:D30"/>
    <mergeCell ref="A34:D34"/>
    <mergeCell ref="A41:D41"/>
    <mergeCell ref="A50:D50"/>
    <mergeCell ref="A32:D32"/>
    <mergeCell ref="A53:D53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5:D15"/>
    <mergeCell ref="A38:D38"/>
    <mergeCell ref="H1:J5"/>
    <mergeCell ref="F10:F12"/>
    <mergeCell ref="G10:G12"/>
    <mergeCell ref="H10:H12"/>
    <mergeCell ref="I10:I12"/>
    <mergeCell ref="A36:D36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defaultGridColor="0" zoomScalePageLayoutView="0" colorId="8" workbookViewId="0" topLeftCell="A1">
      <selection activeCell="J59" sqref="J5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04" t="s">
        <v>216</v>
      </c>
      <c r="I1" s="104"/>
      <c r="J1" s="104"/>
    </row>
    <row r="2" spans="8:10" ht="12.75">
      <c r="H2" s="104"/>
      <c r="I2" s="104"/>
      <c r="J2" s="104"/>
    </row>
    <row r="3" spans="8:10" ht="12.75">
      <c r="H3" s="104"/>
      <c r="I3" s="104"/>
      <c r="J3" s="104"/>
    </row>
    <row r="4" spans="8:10" ht="12.75">
      <c r="H4" s="104"/>
      <c r="I4" s="104"/>
      <c r="J4" s="104"/>
    </row>
    <row r="6" spans="1:10" ht="48.75" customHeight="1">
      <c r="A6" s="106" t="s">
        <v>41</v>
      </c>
      <c r="B6" s="106"/>
      <c r="C6" s="106"/>
      <c r="D6" s="106"/>
      <c r="E6" s="106"/>
      <c r="F6" s="106"/>
      <c r="G6" s="106"/>
      <c r="H6" s="106"/>
      <c r="I6" s="106"/>
      <c r="J6" s="106"/>
    </row>
    <row r="7" ht="12.75">
      <c r="J7" s="3" t="s">
        <v>12</v>
      </c>
    </row>
    <row r="8" spans="1:10" s="2" customFormat="1" ht="20.25" customHeight="1">
      <c r="A8" s="103" t="s">
        <v>1</v>
      </c>
      <c r="B8" s="109" t="s">
        <v>2</v>
      </c>
      <c r="C8" s="109" t="s">
        <v>3</v>
      </c>
      <c r="D8" s="88" t="s">
        <v>27</v>
      </c>
      <c r="E8" s="88" t="s">
        <v>26</v>
      </c>
      <c r="F8" s="88" t="s">
        <v>20</v>
      </c>
      <c r="G8" s="88"/>
      <c r="H8" s="88"/>
      <c r="I8" s="88"/>
      <c r="J8" s="88"/>
    </row>
    <row r="9" spans="1:10" s="2" customFormat="1" ht="20.25" customHeight="1">
      <c r="A9" s="103"/>
      <c r="B9" s="110"/>
      <c r="C9" s="110"/>
      <c r="D9" s="103"/>
      <c r="E9" s="88"/>
      <c r="F9" s="88" t="s">
        <v>24</v>
      </c>
      <c r="G9" s="88" t="s">
        <v>4</v>
      </c>
      <c r="H9" s="88"/>
      <c r="I9" s="88"/>
      <c r="J9" s="88" t="s">
        <v>25</v>
      </c>
    </row>
    <row r="10" spans="1:10" s="2" customFormat="1" ht="65.25" customHeight="1">
      <c r="A10" s="103"/>
      <c r="B10" s="111"/>
      <c r="C10" s="111"/>
      <c r="D10" s="103"/>
      <c r="E10" s="88"/>
      <c r="F10" s="88"/>
      <c r="G10" s="5" t="s">
        <v>21</v>
      </c>
      <c r="H10" s="5" t="s">
        <v>22</v>
      </c>
      <c r="I10" s="5" t="s">
        <v>23</v>
      </c>
      <c r="J10" s="88"/>
    </row>
    <row r="11" spans="1:10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72" customFormat="1" ht="19.5" customHeight="1">
      <c r="A12" s="80" t="s">
        <v>81</v>
      </c>
      <c r="B12" s="80" t="s">
        <v>84</v>
      </c>
      <c r="C12" s="81">
        <v>2010</v>
      </c>
      <c r="D12" s="61">
        <v>138548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</row>
    <row r="13" spans="1:10" s="72" customFormat="1" ht="19.5" customHeight="1">
      <c r="A13" s="80" t="s">
        <v>81</v>
      </c>
      <c r="B13" s="80" t="s">
        <v>84</v>
      </c>
      <c r="C13" s="81">
        <v>4010</v>
      </c>
      <c r="D13" s="61">
        <v>0</v>
      </c>
      <c r="E13" s="61">
        <v>2311</v>
      </c>
      <c r="F13" s="61">
        <f>E13</f>
        <v>2311</v>
      </c>
      <c r="G13" s="61">
        <f>F13</f>
        <v>2311</v>
      </c>
      <c r="H13" s="61">
        <v>0</v>
      </c>
      <c r="I13" s="61">
        <v>0</v>
      </c>
      <c r="J13" s="61">
        <v>0</v>
      </c>
    </row>
    <row r="14" spans="1:10" s="72" customFormat="1" ht="19.5" customHeight="1">
      <c r="A14" s="80" t="s">
        <v>81</v>
      </c>
      <c r="B14" s="80" t="s">
        <v>84</v>
      </c>
      <c r="C14" s="81">
        <v>4110</v>
      </c>
      <c r="D14" s="61">
        <v>0</v>
      </c>
      <c r="E14" s="61">
        <v>349</v>
      </c>
      <c r="F14" s="61">
        <f>E14</f>
        <v>349</v>
      </c>
      <c r="G14" s="61">
        <v>0</v>
      </c>
      <c r="H14" s="61">
        <f>F14</f>
        <v>349</v>
      </c>
      <c r="I14" s="61">
        <v>0</v>
      </c>
      <c r="J14" s="61">
        <v>0</v>
      </c>
    </row>
    <row r="15" spans="1:10" s="72" customFormat="1" ht="19.5" customHeight="1">
      <c r="A15" s="80" t="s">
        <v>81</v>
      </c>
      <c r="B15" s="80" t="s">
        <v>84</v>
      </c>
      <c r="C15" s="81">
        <v>4120</v>
      </c>
      <c r="D15" s="61">
        <v>0</v>
      </c>
      <c r="E15" s="61">
        <v>57</v>
      </c>
      <c r="F15" s="61">
        <f>E15</f>
        <v>57</v>
      </c>
      <c r="G15" s="61">
        <v>0</v>
      </c>
      <c r="H15" s="61">
        <f>F15</f>
        <v>57</v>
      </c>
      <c r="I15" s="61">
        <v>0</v>
      </c>
      <c r="J15" s="61">
        <v>0</v>
      </c>
    </row>
    <row r="16" spans="1:10" s="72" customFormat="1" ht="19.5" customHeight="1">
      <c r="A16" s="80" t="s">
        <v>81</v>
      </c>
      <c r="B16" s="80" t="s">
        <v>84</v>
      </c>
      <c r="C16" s="81">
        <v>4430</v>
      </c>
      <c r="D16" s="61">
        <v>0</v>
      </c>
      <c r="E16" s="61">
        <v>135831</v>
      </c>
      <c r="F16" s="61">
        <f>E16</f>
        <v>135831</v>
      </c>
      <c r="G16" s="61">
        <v>0</v>
      </c>
      <c r="H16" s="61">
        <v>0</v>
      </c>
      <c r="I16" s="61">
        <v>0</v>
      </c>
      <c r="J16" s="61">
        <v>0</v>
      </c>
    </row>
    <row r="17" spans="1:10" s="15" customFormat="1" ht="19.5" customHeight="1">
      <c r="A17" s="107" t="s">
        <v>98</v>
      </c>
      <c r="B17" s="107"/>
      <c r="C17" s="107"/>
      <c r="D17" s="58">
        <f aca="true" t="shared" si="0" ref="D17:J17">D16+D15+D14+D13+D12</f>
        <v>138548</v>
      </c>
      <c r="E17" s="58">
        <f t="shared" si="0"/>
        <v>138548</v>
      </c>
      <c r="F17" s="58">
        <f t="shared" si="0"/>
        <v>138548</v>
      </c>
      <c r="G17" s="58">
        <f t="shared" si="0"/>
        <v>2311</v>
      </c>
      <c r="H17" s="58">
        <f t="shared" si="0"/>
        <v>406</v>
      </c>
      <c r="I17" s="58">
        <f t="shared" si="0"/>
        <v>0</v>
      </c>
      <c r="J17" s="58">
        <f t="shared" si="0"/>
        <v>0</v>
      </c>
    </row>
    <row r="18" spans="1:10" ht="19.5" customHeight="1">
      <c r="A18" s="7">
        <v>750</v>
      </c>
      <c r="B18" s="7">
        <v>75011</v>
      </c>
      <c r="C18" s="7">
        <v>2010</v>
      </c>
      <c r="D18" s="82">
        <v>119235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</row>
    <row r="19" spans="1:10" ht="19.5" customHeight="1">
      <c r="A19" s="7">
        <v>750</v>
      </c>
      <c r="B19" s="7">
        <v>75011</v>
      </c>
      <c r="C19" s="7">
        <v>4010</v>
      </c>
      <c r="D19" s="82">
        <v>0</v>
      </c>
      <c r="E19" s="82">
        <v>99661</v>
      </c>
      <c r="F19" s="82">
        <f>E19</f>
        <v>99661</v>
      </c>
      <c r="G19" s="82">
        <f>F19</f>
        <v>99661</v>
      </c>
      <c r="H19" s="82">
        <v>0</v>
      </c>
      <c r="I19" s="82">
        <v>0</v>
      </c>
      <c r="J19" s="82">
        <v>0</v>
      </c>
    </row>
    <row r="20" spans="1:10" ht="19.5" customHeight="1">
      <c r="A20" s="7">
        <v>750</v>
      </c>
      <c r="B20" s="7">
        <v>75011</v>
      </c>
      <c r="C20" s="7">
        <v>4110</v>
      </c>
      <c r="D20" s="82">
        <v>0</v>
      </c>
      <c r="E20" s="82">
        <v>17132</v>
      </c>
      <c r="F20" s="82">
        <f>E20</f>
        <v>17132</v>
      </c>
      <c r="G20" s="82">
        <v>0</v>
      </c>
      <c r="H20" s="82">
        <f>F20</f>
        <v>17132</v>
      </c>
      <c r="I20" s="82">
        <v>0</v>
      </c>
      <c r="J20" s="82">
        <v>0</v>
      </c>
    </row>
    <row r="21" spans="1:10" ht="19.5" customHeight="1">
      <c r="A21" s="7">
        <v>750</v>
      </c>
      <c r="B21" s="7">
        <v>75011</v>
      </c>
      <c r="C21" s="7">
        <v>4120</v>
      </c>
      <c r="D21" s="82">
        <v>0</v>
      </c>
      <c r="E21" s="82">
        <v>2442</v>
      </c>
      <c r="F21" s="82">
        <f>E21</f>
        <v>2442</v>
      </c>
      <c r="G21" s="82">
        <v>0</v>
      </c>
      <c r="H21" s="82">
        <f>F21</f>
        <v>2442</v>
      </c>
      <c r="I21" s="82">
        <v>0</v>
      </c>
      <c r="J21" s="82">
        <v>0</v>
      </c>
    </row>
    <row r="22" spans="1:10" s="15" customFormat="1" ht="19.5" customHeight="1">
      <c r="A22" s="105" t="s">
        <v>131</v>
      </c>
      <c r="B22" s="105"/>
      <c r="C22" s="105"/>
      <c r="D22" s="58">
        <f>D21+D20+D19+D18</f>
        <v>119235</v>
      </c>
      <c r="E22" s="58">
        <f aca="true" t="shared" si="1" ref="E22:J22">E21+E20+E19+E18</f>
        <v>119235</v>
      </c>
      <c r="F22" s="58">
        <f t="shared" si="1"/>
        <v>119235</v>
      </c>
      <c r="G22" s="58">
        <f t="shared" si="1"/>
        <v>99661</v>
      </c>
      <c r="H22" s="58">
        <f t="shared" si="1"/>
        <v>19574</v>
      </c>
      <c r="I22" s="58">
        <f t="shared" si="1"/>
        <v>0</v>
      </c>
      <c r="J22" s="58">
        <f t="shared" si="1"/>
        <v>0</v>
      </c>
    </row>
    <row r="23" spans="1:10" ht="19.5" customHeight="1">
      <c r="A23" s="7">
        <v>751</v>
      </c>
      <c r="B23" s="7">
        <v>75101</v>
      </c>
      <c r="C23" s="7">
        <v>2010</v>
      </c>
      <c r="D23" s="82">
        <v>3323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</row>
    <row r="24" spans="1:10" ht="19.5" customHeight="1">
      <c r="A24" s="7">
        <v>751</v>
      </c>
      <c r="B24" s="7">
        <v>75101</v>
      </c>
      <c r="C24" s="7">
        <v>4010</v>
      </c>
      <c r="D24" s="82">
        <v>0</v>
      </c>
      <c r="E24" s="82">
        <v>2777</v>
      </c>
      <c r="F24" s="82">
        <f>E24</f>
        <v>2777</v>
      </c>
      <c r="G24" s="82">
        <f>F24</f>
        <v>2777</v>
      </c>
      <c r="H24" s="82">
        <v>0</v>
      </c>
      <c r="I24" s="82">
        <v>0</v>
      </c>
      <c r="J24" s="82">
        <v>0</v>
      </c>
    </row>
    <row r="25" spans="1:10" ht="19.5" customHeight="1">
      <c r="A25" s="7">
        <v>751</v>
      </c>
      <c r="B25" s="7">
        <v>75101</v>
      </c>
      <c r="C25" s="7">
        <v>4110</v>
      </c>
      <c r="D25" s="82">
        <v>0</v>
      </c>
      <c r="E25" s="82">
        <v>477</v>
      </c>
      <c r="F25" s="82">
        <f>E25</f>
        <v>477</v>
      </c>
      <c r="G25" s="82">
        <v>0</v>
      </c>
      <c r="H25" s="82">
        <f>F25</f>
        <v>477</v>
      </c>
      <c r="I25" s="82">
        <v>0</v>
      </c>
      <c r="J25" s="82">
        <v>0</v>
      </c>
    </row>
    <row r="26" spans="1:10" ht="19.5" customHeight="1">
      <c r="A26" s="7">
        <v>751</v>
      </c>
      <c r="B26" s="7">
        <v>75101</v>
      </c>
      <c r="C26" s="7">
        <v>4120</v>
      </c>
      <c r="D26" s="82">
        <v>0</v>
      </c>
      <c r="E26" s="82">
        <v>69</v>
      </c>
      <c r="F26" s="82">
        <f>E26</f>
        <v>69</v>
      </c>
      <c r="G26" s="82">
        <v>0</v>
      </c>
      <c r="H26" s="82">
        <f>F26</f>
        <v>69</v>
      </c>
      <c r="I26" s="82">
        <v>0</v>
      </c>
      <c r="J26" s="82">
        <v>0</v>
      </c>
    </row>
    <row r="27" spans="1:10" s="15" customFormat="1" ht="19.5" customHeight="1">
      <c r="A27" s="105" t="s">
        <v>153</v>
      </c>
      <c r="B27" s="105"/>
      <c r="C27" s="105"/>
      <c r="D27" s="58">
        <f>D26+D25+D24+D23</f>
        <v>3323</v>
      </c>
      <c r="E27" s="58">
        <f aca="true" t="shared" si="2" ref="E27:J27">E26+E25+E24+E23</f>
        <v>3323</v>
      </c>
      <c r="F27" s="58">
        <f t="shared" si="2"/>
        <v>3323</v>
      </c>
      <c r="G27" s="58">
        <f t="shared" si="2"/>
        <v>2777</v>
      </c>
      <c r="H27" s="58">
        <f t="shared" si="2"/>
        <v>546</v>
      </c>
      <c r="I27" s="58">
        <f t="shared" si="2"/>
        <v>0</v>
      </c>
      <c r="J27" s="58">
        <f t="shared" si="2"/>
        <v>0</v>
      </c>
    </row>
    <row r="28" spans="1:10" ht="19.5" customHeight="1">
      <c r="A28" s="7">
        <v>852</v>
      </c>
      <c r="B28" s="7">
        <v>85212</v>
      </c>
      <c r="C28" s="7">
        <v>2010</v>
      </c>
      <c r="D28" s="82">
        <v>7047970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19.5" customHeight="1">
      <c r="A29" s="7">
        <v>852</v>
      </c>
      <c r="B29" s="7">
        <v>85212</v>
      </c>
      <c r="C29" s="7">
        <v>3110</v>
      </c>
      <c r="D29" s="82">
        <v>0</v>
      </c>
      <c r="E29" s="82">
        <v>6796657</v>
      </c>
      <c r="F29" s="82">
        <f>E29</f>
        <v>6796657</v>
      </c>
      <c r="G29" s="82">
        <v>0</v>
      </c>
      <c r="H29" s="82">
        <v>0</v>
      </c>
      <c r="I29" s="82">
        <v>0</v>
      </c>
      <c r="J29" s="82">
        <v>0</v>
      </c>
    </row>
    <row r="30" spans="1:10" ht="19.5" customHeight="1">
      <c r="A30" s="7">
        <v>852</v>
      </c>
      <c r="B30" s="7">
        <v>85212</v>
      </c>
      <c r="C30" s="7">
        <v>4010</v>
      </c>
      <c r="D30" s="82">
        <v>0</v>
      </c>
      <c r="E30" s="82">
        <v>119908</v>
      </c>
      <c r="F30" s="82">
        <f aca="true" t="shared" si="3" ref="F30:F41">E30</f>
        <v>119908</v>
      </c>
      <c r="G30" s="82">
        <f>E30</f>
        <v>119908</v>
      </c>
      <c r="H30" s="82">
        <v>0</v>
      </c>
      <c r="I30" s="82">
        <v>0</v>
      </c>
      <c r="J30" s="82">
        <v>0</v>
      </c>
    </row>
    <row r="31" spans="1:10" ht="19.5" customHeight="1">
      <c r="A31" s="7">
        <v>852</v>
      </c>
      <c r="B31" s="7">
        <v>85212</v>
      </c>
      <c r="C31" s="7">
        <v>4040</v>
      </c>
      <c r="D31" s="82">
        <v>0</v>
      </c>
      <c r="E31" s="82">
        <v>7645</v>
      </c>
      <c r="F31" s="82">
        <f t="shared" si="3"/>
        <v>7645</v>
      </c>
      <c r="G31" s="82">
        <f>E31</f>
        <v>7645</v>
      </c>
      <c r="H31" s="82">
        <v>0</v>
      </c>
      <c r="I31" s="82">
        <v>0</v>
      </c>
      <c r="J31" s="82">
        <v>0</v>
      </c>
    </row>
    <row r="32" spans="1:10" ht="19.5" customHeight="1">
      <c r="A32" s="7">
        <v>852</v>
      </c>
      <c r="B32" s="7">
        <v>85212</v>
      </c>
      <c r="C32" s="7">
        <v>4110</v>
      </c>
      <c r="D32" s="82">
        <v>0</v>
      </c>
      <c r="E32" s="82">
        <v>65727</v>
      </c>
      <c r="F32" s="82">
        <f t="shared" si="3"/>
        <v>65727</v>
      </c>
      <c r="G32" s="82">
        <v>0</v>
      </c>
      <c r="H32" s="82">
        <f>E32</f>
        <v>65727</v>
      </c>
      <c r="I32" s="82">
        <v>0</v>
      </c>
      <c r="J32" s="82">
        <v>0</v>
      </c>
    </row>
    <row r="33" spans="1:10" ht="19.5" customHeight="1">
      <c r="A33" s="7">
        <v>852</v>
      </c>
      <c r="B33" s="7">
        <v>85212</v>
      </c>
      <c r="C33" s="7">
        <v>4120</v>
      </c>
      <c r="D33" s="82">
        <v>0</v>
      </c>
      <c r="E33" s="82">
        <v>3126</v>
      </c>
      <c r="F33" s="82">
        <f t="shared" si="3"/>
        <v>3126</v>
      </c>
      <c r="G33" s="82">
        <v>0</v>
      </c>
      <c r="H33" s="82">
        <f>E33</f>
        <v>3126</v>
      </c>
      <c r="I33" s="82">
        <v>0</v>
      </c>
      <c r="J33" s="82">
        <v>0</v>
      </c>
    </row>
    <row r="34" spans="1:10" ht="19.5" customHeight="1">
      <c r="A34" s="7">
        <v>852</v>
      </c>
      <c r="B34" s="7">
        <v>85212</v>
      </c>
      <c r="C34" s="7">
        <v>4170</v>
      </c>
      <c r="D34" s="82">
        <v>0</v>
      </c>
      <c r="E34" s="82">
        <v>2400</v>
      </c>
      <c r="F34" s="82">
        <f t="shared" si="3"/>
        <v>2400</v>
      </c>
      <c r="G34" s="82">
        <f>E34</f>
        <v>2400</v>
      </c>
      <c r="H34" s="82">
        <v>0</v>
      </c>
      <c r="I34" s="82">
        <v>0</v>
      </c>
      <c r="J34" s="82">
        <v>0</v>
      </c>
    </row>
    <row r="35" spans="1:10" ht="19.5" customHeight="1">
      <c r="A35" s="7">
        <v>852</v>
      </c>
      <c r="B35" s="7">
        <v>85212</v>
      </c>
      <c r="C35" s="7">
        <v>4210</v>
      </c>
      <c r="D35" s="82">
        <v>0</v>
      </c>
      <c r="E35" s="82">
        <v>14057</v>
      </c>
      <c r="F35" s="82">
        <f t="shared" si="3"/>
        <v>14057</v>
      </c>
      <c r="G35" s="82">
        <v>0</v>
      </c>
      <c r="H35" s="82">
        <v>0</v>
      </c>
      <c r="I35" s="82">
        <v>0</v>
      </c>
      <c r="J35" s="82">
        <v>0</v>
      </c>
    </row>
    <row r="36" spans="1:10" ht="19.5" customHeight="1">
      <c r="A36" s="7">
        <v>852</v>
      </c>
      <c r="B36" s="7">
        <v>85212</v>
      </c>
      <c r="C36" s="7">
        <v>4300</v>
      </c>
      <c r="D36" s="82">
        <v>0</v>
      </c>
      <c r="E36" s="82">
        <v>26000</v>
      </c>
      <c r="F36" s="82">
        <f t="shared" si="3"/>
        <v>26000</v>
      </c>
      <c r="G36" s="82">
        <v>0</v>
      </c>
      <c r="H36" s="82">
        <v>0</v>
      </c>
      <c r="I36" s="82">
        <v>0</v>
      </c>
      <c r="J36" s="82">
        <v>0</v>
      </c>
    </row>
    <row r="37" spans="1:10" ht="19.5" customHeight="1">
      <c r="A37" s="7">
        <v>852</v>
      </c>
      <c r="B37" s="7">
        <v>85212</v>
      </c>
      <c r="C37" s="7">
        <v>4370</v>
      </c>
      <c r="D37" s="82">
        <v>0</v>
      </c>
      <c r="E37" s="82">
        <v>7530</v>
      </c>
      <c r="F37" s="82">
        <f t="shared" si="3"/>
        <v>7530</v>
      </c>
      <c r="G37" s="82">
        <v>0</v>
      </c>
      <c r="H37" s="82">
        <v>0</v>
      </c>
      <c r="I37" s="82">
        <v>0</v>
      </c>
      <c r="J37" s="82">
        <v>0</v>
      </c>
    </row>
    <row r="38" spans="1:10" ht="19.5" customHeight="1">
      <c r="A38" s="7">
        <v>852</v>
      </c>
      <c r="B38" s="7">
        <v>85212</v>
      </c>
      <c r="C38" s="7">
        <v>4440</v>
      </c>
      <c r="D38" s="82">
        <v>0</v>
      </c>
      <c r="E38" s="82">
        <v>2720</v>
      </c>
      <c r="F38" s="82">
        <f t="shared" si="3"/>
        <v>2720</v>
      </c>
      <c r="G38" s="82">
        <v>0</v>
      </c>
      <c r="H38" s="82">
        <v>0</v>
      </c>
      <c r="I38" s="82">
        <v>0</v>
      </c>
      <c r="J38" s="82">
        <v>0</v>
      </c>
    </row>
    <row r="39" spans="1:10" ht="19.5" customHeight="1">
      <c r="A39" s="7">
        <v>852</v>
      </c>
      <c r="B39" s="7">
        <v>85212</v>
      </c>
      <c r="C39" s="7">
        <v>4740</v>
      </c>
      <c r="D39" s="82">
        <v>0</v>
      </c>
      <c r="E39" s="82">
        <v>1200</v>
      </c>
      <c r="F39" s="82">
        <f t="shared" si="3"/>
        <v>1200</v>
      </c>
      <c r="G39" s="82">
        <v>0</v>
      </c>
      <c r="H39" s="82">
        <v>0</v>
      </c>
      <c r="I39" s="82">
        <v>0</v>
      </c>
      <c r="J39" s="82">
        <v>0</v>
      </c>
    </row>
    <row r="40" spans="1:10" ht="19.5" customHeight="1">
      <c r="A40" s="7">
        <v>852</v>
      </c>
      <c r="B40" s="7">
        <v>85212</v>
      </c>
      <c r="C40" s="7">
        <v>4750</v>
      </c>
      <c r="D40" s="82">
        <v>0</v>
      </c>
      <c r="E40" s="82">
        <v>1000</v>
      </c>
      <c r="F40" s="82">
        <f t="shared" si="3"/>
        <v>1000</v>
      </c>
      <c r="G40" s="82">
        <v>0</v>
      </c>
      <c r="H40" s="82">
        <v>0</v>
      </c>
      <c r="I40" s="82">
        <v>0</v>
      </c>
      <c r="J40" s="82">
        <v>0</v>
      </c>
    </row>
    <row r="41" spans="1:10" ht="19.5" customHeight="1">
      <c r="A41" s="7">
        <v>852</v>
      </c>
      <c r="B41" s="7">
        <v>85213</v>
      </c>
      <c r="C41" s="7">
        <v>2010</v>
      </c>
      <c r="D41" s="82">
        <v>43274</v>
      </c>
      <c r="E41" s="82">
        <v>0</v>
      </c>
      <c r="F41" s="82">
        <f t="shared" si="3"/>
        <v>0</v>
      </c>
      <c r="G41" s="82">
        <v>0</v>
      </c>
      <c r="H41" s="82">
        <v>0</v>
      </c>
      <c r="I41" s="82">
        <v>0</v>
      </c>
      <c r="J41" s="82">
        <v>0</v>
      </c>
    </row>
    <row r="42" spans="1:10" ht="19.5" customHeight="1">
      <c r="A42" s="7">
        <v>852</v>
      </c>
      <c r="B42" s="7">
        <v>85213</v>
      </c>
      <c r="C42" s="7">
        <v>4130</v>
      </c>
      <c r="D42" s="82">
        <v>0</v>
      </c>
      <c r="E42" s="82">
        <v>43274</v>
      </c>
      <c r="F42" s="82">
        <f>E42</f>
        <v>43274</v>
      </c>
      <c r="G42" s="82">
        <v>0</v>
      </c>
      <c r="H42" s="82">
        <f>E42</f>
        <v>43274</v>
      </c>
      <c r="I42" s="82">
        <v>0</v>
      </c>
      <c r="J42" s="82">
        <v>0</v>
      </c>
    </row>
    <row r="43" spans="1:10" ht="19.5" customHeight="1">
      <c r="A43" s="7">
        <v>852</v>
      </c>
      <c r="B43" s="7">
        <v>85214</v>
      </c>
      <c r="C43" s="7">
        <v>2010</v>
      </c>
      <c r="D43" s="82">
        <v>314885</v>
      </c>
      <c r="E43" s="82">
        <v>0</v>
      </c>
      <c r="F43" s="82">
        <f>E43</f>
        <v>0</v>
      </c>
      <c r="G43" s="82">
        <f>G44</f>
        <v>0</v>
      </c>
      <c r="H43" s="82">
        <f>H44</f>
        <v>0</v>
      </c>
      <c r="I43" s="82">
        <v>0</v>
      </c>
      <c r="J43" s="82">
        <v>0</v>
      </c>
    </row>
    <row r="44" spans="1:10" ht="19.5" customHeight="1">
      <c r="A44" s="7">
        <v>852</v>
      </c>
      <c r="B44" s="7">
        <v>85214</v>
      </c>
      <c r="C44" s="7">
        <v>3110</v>
      </c>
      <c r="D44" s="82">
        <v>0</v>
      </c>
      <c r="E44" s="82">
        <v>314885</v>
      </c>
      <c r="F44" s="82">
        <f>E44</f>
        <v>314885</v>
      </c>
      <c r="G44" s="82">
        <v>0</v>
      </c>
      <c r="H44" s="82">
        <v>0</v>
      </c>
      <c r="I44" s="82">
        <v>0</v>
      </c>
      <c r="J44" s="82">
        <v>0</v>
      </c>
    </row>
    <row r="45" spans="1:10" ht="19.5" customHeight="1">
      <c r="A45" s="7">
        <v>852</v>
      </c>
      <c r="B45" s="7">
        <v>85228</v>
      </c>
      <c r="C45" s="7">
        <v>2010</v>
      </c>
      <c r="D45" s="82">
        <v>48234</v>
      </c>
      <c r="E45" s="82">
        <v>0</v>
      </c>
      <c r="F45" s="82">
        <f>E45</f>
        <v>0</v>
      </c>
      <c r="G45" s="82">
        <v>0</v>
      </c>
      <c r="H45" s="82">
        <v>0</v>
      </c>
      <c r="I45" s="82">
        <v>0</v>
      </c>
      <c r="J45" s="82">
        <v>0</v>
      </c>
    </row>
    <row r="46" spans="1:10" ht="19.5" customHeight="1">
      <c r="A46" s="7">
        <v>852</v>
      </c>
      <c r="B46" s="7">
        <v>85228</v>
      </c>
      <c r="C46" s="7">
        <v>3020</v>
      </c>
      <c r="D46" s="82">
        <v>0</v>
      </c>
      <c r="E46" s="82">
        <v>251</v>
      </c>
      <c r="F46" s="82">
        <f>E46</f>
        <v>251</v>
      </c>
      <c r="G46" s="82">
        <v>0</v>
      </c>
      <c r="H46" s="82">
        <v>0</v>
      </c>
      <c r="I46" s="82">
        <v>0</v>
      </c>
      <c r="J46" s="82">
        <v>0</v>
      </c>
    </row>
    <row r="47" spans="1:10" ht="19.5" customHeight="1">
      <c r="A47" s="7">
        <v>852</v>
      </c>
      <c r="B47" s="7">
        <v>85228</v>
      </c>
      <c r="C47" s="7">
        <v>4010</v>
      </c>
      <c r="D47" s="82">
        <v>0</v>
      </c>
      <c r="E47" s="82">
        <v>34608</v>
      </c>
      <c r="F47" s="82">
        <f aca="true" t="shared" si="4" ref="F47:F52">E47</f>
        <v>34608</v>
      </c>
      <c r="G47" s="82">
        <f>F47</f>
        <v>34608</v>
      </c>
      <c r="H47" s="82">
        <v>0</v>
      </c>
      <c r="I47" s="82">
        <v>0</v>
      </c>
      <c r="J47" s="82">
        <v>0</v>
      </c>
    </row>
    <row r="48" spans="1:10" ht="19.5" customHeight="1">
      <c r="A48" s="7">
        <v>852</v>
      </c>
      <c r="B48" s="7">
        <v>85228</v>
      </c>
      <c r="C48" s="7">
        <v>4040</v>
      </c>
      <c r="D48" s="82">
        <v>0</v>
      </c>
      <c r="E48" s="82">
        <v>1225</v>
      </c>
      <c r="F48" s="82">
        <f t="shared" si="4"/>
        <v>1225</v>
      </c>
      <c r="G48" s="82">
        <f>F48</f>
        <v>1225</v>
      </c>
      <c r="H48" s="82">
        <v>0</v>
      </c>
      <c r="I48" s="82">
        <v>0</v>
      </c>
      <c r="J48" s="82">
        <v>0</v>
      </c>
    </row>
    <row r="49" spans="1:10" ht="19.5" customHeight="1">
      <c r="A49" s="7">
        <v>852</v>
      </c>
      <c r="B49" s="7">
        <v>85228</v>
      </c>
      <c r="C49" s="7">
        <v>4110</v>
      </c>
      <c r="D49" s="82">
        <v>0</v>
      </c>
      <c r="E49" s="82">
        <v>6058</v>
      </c>
      <c r="F49" s="82">
        <f t="shared" si="4"/>
        <v>6058</v>
      </c>
      <c r="G49" s="82">
        <v>0</v>
      </c>
      <c r="H49" s="82">
        <f>F49</f>
        <v>6058</v>
      </c>
      <c r="I49" s="82">
        <v>0</v>
      </c>
      <c r="J49" s="82">
        <v>0</v>
      </c>
    </row>
    <row r="50" spans="1:10" ht="19.5" customHeight="1">
      <c r="A50" s="7">
        <v>852</v>
      </c>
      <c r="B50" s="7">
        <v>85228</v>
      </c>
      <c r="C50" s="7">
        <v>4120</v>
      </c>
      <c r="D50" s="82">
        <v>0</v>
      </c>
      <c r="E50" s="82">
        <v>878</v>
      </c>
      <c r="F50" s="82">
        <f t="shared" si="4"/>
        <v>878</v>
      </c>
      <c r="G50" s="82">
        <v>0</v>
      </c>
      <c r="H50" s="82">
        <f>F50</f>
        <v>878</v>
      </c>
      <c r="I50" s="82">
        <v>0</v>
      </c>
      <c r="J50" s="82">
        <v>0</v>
      </c>
    </row>
    <row r="51" spans="1:10" ht="19.5" customHeight="1">
      <c r="A51" s="7">
        <v>852</v>
      </c>
      <c r="B51" s="7">
        <v>85228</v>
      </c>
      <c r="C51" s="7">
        <v>4170</v>
      </c>
      <c r="D51" s="82">
        <v>0</v>
      </c>
      <c r="E51" s="82">
        <v>3400</v>
      </c>
      <c r="F51" s="82">
        <f t="shared" si="4"/>
        <v>3400</v>
      </c>
      <c r="G51" s="82">
        <f>F51</f>
        <v>3400</v>
      </c>
      <c r="H51" s="82">
        <v>0</v>
      </c>
      <c r="I51" s="82">
        <v>0</v>
      </c>
      <c r="J51" s="82">
        <v>0</v>
      </c>
    </row>
    <row r="52" spans="1:10" ht="19.5" customHeight="1">
      <c r="A52" s="7">
        <v>852</v>
      </c>
      <c r="B52" s="7">
        <v>85228</v>
      </c>
      <c r="C52" s="7">
        <v>4440</v>
      </c>
      <c r="D52" s="82">
        <v>0</v>
      </c>
      <c r="E52" s="82">
        <v>1814</v>
      </c>
      <c r="F52" s="82">
        <f t="shared" si="4"/>
        <v>1814</v>
      </c>
      <c r="G52" s="82">
        <v>0</v>
      </c>
      <c r="H52" s="82">
        <v>0</v>
      </c>
      <c r="I52" s="82">
        <v>0</v>
      </c>
      <c r="J52" s="82">
        <v>0</v>
      </c>
    </row>
    <row r="53" spans="1:10" s="15" customFormat="1" ht="19.5" customHeight="1">
      <c r="A53" s="105" t="s">
        <v>154</v>
      </c>
      <c r="B53" s="105"/>
      <c r="C53" s="105"/>
      <c r="D53" s="58">
        <f>D52+D51+D50+D49+D48+D47+D46+D45+D44+D43+D42+D41+D40+D39+D38+D37+D36+D35+D34+D33+D32+D31+D30+D29+D28</f>
        <v>7454363</v>
      </c>
      <c r="E53" s="58">
        <f aca="true" t="shared" si="5" ref="E53:J53">E52+E51+E50+E49+E48+E47+E46+E45+E44+E43+E42+E41+E40+E39+E38+E37+E36+E35+E34+E33+E32+E31+E30+E29+E28</f>
        <v>7454363</v>
      </c>
      <c r="F53" s="58">
        <f t="shared" si="5"/>
        <v>7454363</v>
      </c>
      <c r="G53" s="58">
        <f t="shared" si="5"/>
        <v>169186</v>
      </c>
      <c r="H53" s="58">
        <f t="shared" si="5"/>
        <v>119063</v>
      </c>
      <c r="I53" s="58">
        <f t="shared" si="5"/>
        <v>0</v>
      </c>
      <c r="J53" s="58">
        <f t="shared" si="5"/>
        <v>0</v>
      </c>
    </row>
    <row r="54" spans="1:10" ht="19.5" customHeight="1">
      <c r="A54" s="108" t="s">
        <v>31</v>
      </c>
      <c r="B54" s="108"/>
      <c r="C54" s="108"/>
      <c r="D54" s="73">
        <f>D53+D27+D22+D17</f>
        <v>7715469</v>
      </c>
      <c r="E54" s="73">
        <f aca="true" t="shared" si="6" ref="E54:J54">E53+E27+E22+E17</f>
        <v>7715469</v>
      </c>
      <c r="F54" s="73">
        <f t="shared" si="6"/>
        <v>7715469</v>
      </c>
      <c r="G54" s="73">
        <f t="shared" si="6"/>
        <v>273935</v>
      </c>
      <c r="H54" s="73">
        <f t="shared" si="6"/>
        <v>139589</v>
      </c>
      <c r="I54" s="73">
        <f t="shared" si="6"/>
        <v>0</v>
      </c>
      <c r="J54" s="73">
        <f t="shared" si="6"/>
        <v>0</v>
      </c>
    </row>
    <row r="56" spans="6:10" ht="12.75">
      <c r="F56" s="33"/>
      <c r="J56" t="s">
        <v>212</v>
      </c>
    </row>
    <row r="57" ht="12.75">
      <c r="J57" t="s">
        <v>213</v>
      </c>
    </row>
    <row r="59" ht="12.75">
      <c r="J59" t="s">
        <v>214</v>
      </c>
    </row>
  </sheetData>
  <sheetProtection/>
  <mergeCells count="16">
    <mergeCell ref="A54:C54"/>
    <mergeCell ref="G9:I9"/>
    <mergeCell ref="J9:J10"/>
    <mergeCell ref="F8:J8"/>
    <mergeCell ref="F9:F10"/>
    <mergeCell ref="D8:D10"/>
    <mergeCell ref="E8:E10"/>
    <mergeCell ref="A8:A10"/>
    <mergeCell ref="B8:B10"/>
    <mergeCell ref="C8:C10"/>
    <mergeCell ref="H1:J4"/>
    <mergeCell ref="A22:C22"/>
    <mergeCell ref="A27:C27"/>
    <mergeCell ref="A53:C53"/>
    <mergeCell ref="A6:J6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10" sqref="I1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04" t="s">
        <v>189</v>
      </c>
      <c r="H1" s="104"/>
      <c r="I1" s="104"/>
    </row>
    <row r="2" spans="7:9" ht="12.75" customHeight="1">
      <c r="G2" s="104"/>
      <c r="H2" s="104"/>
      <c r="I2" s="104"/>
    </row>
    <row r="3" spans="7:9" ht="12.75">
      <c r="G3" s="104"/>
      <c r="H3" s="104"/>
      <c r="I3" s="104"/>
    </row>
    <row r="4" spans="7:9" ht="12.75">
      <c r="G4" s="104"/>
      <c r="H4" s="104"/>
      <c r="I4" s="104"/>
    </row>
    <row r="5" spans="7:9" ht="12.75">
      <c r="G5" s="104"/>
      <c r="H5" s="104"/>
      <c r="I5" s="104"/>
    </row>
    <row r="7" spans="1:9" ht="16.5">
      <c r="A7" s="112" t="s">
        <v>167</v>
      </c>
      <c r="B7" s="112"/>
      <c r="C7" s="112"/>
      <c r="D7" s="112"/>
      <c r="E7" s="112"/>
      <c r="F7" s="112"/>
      <c r="G7" s="112"/>
      <c r="H7" s="112"/>
      <c r="I7" s="112"/>
    </row>
    <row r="8" spans="1:9" ht="16.5">
      <c r="A8" s="112" t="s">
        <v>62</v>
      </c>
      <c r="B8" s="112"/>
      <c r="C8" s="112"/>
      <c r="D8" s="112"/>
      <c r="E8" s="112"/>
      <c r="F8" s="112"/>
      <c r="G8" s="112"/>
      <c r="H8" s="112"/>
      <c r="I8" s="112"/>
    </row>
    <row r="9" spans="1:9" ht="13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"/>
      <c r="B10" s="1"/>
      <c r="C10" s="1"/>
      <c r="D10" s="1"/>
      <c r="E10" s="1"/>
      <c r="F10" s="1"/>
      <c r="G10" s="1"/>
      <c r="H10" s="1"/>
      <c r="I10" s="3" t="s">
        <v>12</v>
      </c>
    </row>
    <row r="11" spans="1:9" ht="15" customHeight="1">
      <c r="A11" s="103" t="s">
        <v>15</v>
      </c>
      <c r="B11" s="103" t="s">
        <v>44</v>
      </c>
      <c r="C11" s="88" t="s">
        <v>1</v>
      </c>
      <c r="D11" s="88" t="s">
        <v>46</v>
      </c>
      <c r="E11" s="88" t="s">
        <v>63</v>
      </c>
      <c r="F11" s="88"/>
      <c r="G11" s="88" t="s">
        <v>50</v>
      </c>
      <c r="H11" s="88"/>
      <c r="I11" s="88" t="s">
        <v>52</v>
      </c>
    </row>
    <row r="12" spans="1:9" ht="15" customHeight="1">
      <c r="A12" s="103"/>
      <c r="B12" s="103"/>
      <c r="C12" s="88"/>
      <c r="D12" s="88"/>
      <c r="E12" s="88" t="s">
        <v>64</v>
      </c>
      <c r="F12" s="88" t="s">
        <v>65</v>
      </c>
      <c r="G12" s="88" t="s">
        <v>64</v>
      </c>
      <c r="H12" s="88" t="s">
        <v>66</v>
      </c>
      <c r="I12" s="88"/>
    </row>
    <row r="13" spans="1:9" ht="15" customHeight="1">
      <c r="A13" s="103"/>
      <c r="B13" s="103"/>
      <c r="C13" s="88"/>
      <c r="D13" s="88"/>
      <c r="E13" s="88"/>
      <c r="F13" s="88"/>
      <c r="G13" s="88"/>
      <c r="H13" s="88"/>
      <c r="I13" s="88"/>
    </row>
    <row r="14" spans="1:9" ht="15" customHeight="1">
      <c r="A14" s="103"/>
      <c r="B14" s="103"/>
      <c r="C14" s="88"/>
      <c r="D14" s="88"/>
      <c r="E14" s="88"/>
      <c r="F14" s="88"/>
      <c r="G14" s="88"/>
      <c r="H14" s="88"/>
      <c r="I14" s="88"/>
    </row>
    <row r="15" spans="1:9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21.75" customHeight="1">
      <c r="A16" s="11" t="s">
        <v>45</v>
      </c>
      <c r="B16" s="8" t="s">
        <v>67</v>
      </c>
      <c r="C16" s="8"/>
      <c r="D16" s="57">
        <f aca="true" t="shared" si="0" ref="D16:I16">D18+D19</f>
        <v>53367</v>
      </c>
      <c r="E16" s="57">
        <f t="shared" si="0"/>
        <v>3859926</v>
      </c>
      <c r="F16" s="57">
        <f t="shared" si="0"/>
        <v>2465566</v>
      </c>
      <c r="G16" s="57">
        <f t="shared" si="0"/>
        <v>3852628</v>
      </c>
      <c r="H16" s="57">
        <f t="shared" si="0"/>
        <v>0</v>
      </c>
      <c r="I16" s="57">
        <f t="shared" si="0"/>
        <v>60665</v>
      </c>
    </row>
    <row r="17" spans="1:9" ht="21.75" customHeight="1">
      <c r="A17" s="12"/>
      <c r="B17" s="26" t="s">
        <v>4</v>
      </c>
      <c r="C17" s="26"/>
      <c r="D17" s="55"/>
      <c r="E17" s="55"/>
      <c r="F17" s="55"/>
      <c r="G17" s="55"/>
      <c r="H17" s="55"/>
      <c r="I17" s="55"/>
    </row>
    <row r="18" spans="1:9" ht="21.75" customHeight="1">
      <c r="A18" s="12"/>
      <c r="B18" s="27" t="s">
        <v>137</v>
      </c>
      <c r="C18" s="27">
        <v>801</v>
      </c>
      <c r="D18" s="55">
        <v>5907</v>
      </c>
      <c r="E18" s="55">
        <f>2311560+5566</f>
        <v>2317126</v>
      </c>
      <c r="F18" s="55">
        <f>1800000+5566</f>
        <v>1805566</v>
      </c>
      <c r="G18" s="55">
        <f>2311849+5566</f>
        <v>2317415</v>
      </c>
      <c r="H18" s="55">
        <v>0</v>
      </c>
      <c r="I18" s="55">
        <f>D18+E18-G18</f>
        <v>5618</v>
      </c>
    </row>
    <row r="19" spans="1:9" ht="21.75" customHeight="1">
      <c r="A19" s="12"/>
      <c r="B19" s="27" t="s">
        <v>138</v>
      </c>
      <c r="C19" s="27">
        <v>926</v>
      </c>
      <c r="D19" s="55">
        <v>47460</v>
      </c>
      <c r="E19" s="55">
        <f>1522800+20000</f>
        <v>1542800</v>
      </c>
      <c r="F19" s="55">
        <f>640000+20000</f>
        <v>660000</v>
      </c>
      <c r="G19" s="55">
        <f>1515213+20000</f>
        <v>1535213</v>
      </c>
      <c r="H19" s="55">
        <v>0</v>
      </c>
      <c r="I19" s="55">
        <f>D19+E19-G19</f>
        <v>55047</v>
      </c>
    </row>
    <row r="20" spans="1:9" ht="21.75" customHeight="1">
      <c r="A20" s="11" t="s">
        <v>47</v>
      </c>
      <c r="B20" s="8" t="s">
        <v>68</v>
      </c>
      <c r="C20" s="8"/>
      <c r="D20" s="57"/>
      <c r="E20" s="57"/>
      <c r="F20" s="57"/>
      <c r="G20" s="57"/>
      <c r="H20" s="57"/>
      <c r="I20" s="57"/>
    </row>
    <row r="21" spans="1:9" ht="21.75" customHeight="1">
      <c r="A21" s="12"/>
      <c r="B21" s="26" t="s">
        <v>4</v>
      </c>
      <c r="C21" s="26"/>
      <c r="D21" s="55"/>
      <c r="E21" s="55"/>
      <c r="F21" s="55"/>
      <c r="G21" s="55"/>
      <c r="H21" s="55"/>
      <c r="I21" s="55"/>
    </row>
    <row r="22" spans="1:9" ht="21.75" customHeight="1">
      <c r="A22" s="12"/>
      <c r="B22" s="27" t="s">
        <v>5</v>
      </c>
      <c r="C22" s="27"/>
      <c r="D22" s="55"/>
      <c r="E22" s="55"/>
      <c r="F22" s="55"/>
      <c r="G22" s="55"/>
      <c r="H22" s="55"/>
      <c r="I22" s="55"/>
    </row>
    <row r="23" spans="1:9" ht="21.75" customHeight="1">
      <c r="A23" s="11" t="s">
        <v>49</v>
      </c>
      <c r="B23" s="8" t="s">
        <v>69</v>
      </c>
      <c r="C23" s="8"/>
      <c r="D23" s="57">
        <f>D25+D26+D27+D28</f>
        <v>95954</v>
      </c>
      <c r="E23" s="57">
        <f>E25+E26+E27+E28</f>
        <v>512370</v>
      </c>
      <c r="F23" s="57" t="s">
        <v>13</v>
      </c>
      <c r="G23" s="57">
        <f>G25+G26+G27+G28</f>
        <v>516548</v>
      </c>
      <c r="H23" s="57">
        <f>H25+H26+H27+H28</f>
        <v>0</v>
      </c>
      <c r="I23" s="57">
        <f>I25+I26+I27+I28</f>
        <v>91776</v>
      </c>
    </row>
    <row r="24" spans="1:9" ht="21.75" customHeight="1">
      <c r="A24" s="9"/>
      <c r="B24" s="26" t="s">
        <v>4</v>
      </c>
      <c r="C24" s="26"/>
      <c r="D24" s="55"/>
      <c r="E24" s="55"/>
      <c r="F24" s="55"/>
      <c r="G24" s="55"/>
      <c r="H24" s="55"/>
      <c r="I24" s="55"/>
    </row>
    <row r="25" spans="1:9" ht="21.75" customHeight="1">
      <c r="A25" s="9"/>
      <c r="B25" s="27" t="s">
        <v>133</v>
      </c>
      <c r="C25" s="27">
        <v>801</v>
      </c>
      <c r="D25" s="55">
        <v>25011</v>
      </c>
      <c r="E25" s="55">
        <v>110766</v>
      </c>
      <c r="F25" s="55" t="s">
        <v>13</v>
      </c>
      <c r="G25" s="55">
        <v>110766</v>
      </c>
      <c r="H25" s="55">
        <v>0</v>
      </c>
      <c r="I25" s="55">
        <v>25011</v>
      </c>
    </row>
    <row r="26" spans="1:9" ht="21.75" customHeight="1">
      <c r="A26" s="9"/>
      <c r="B26" s="27" t="s">
        <v>134</v>
      </c>
      <c r="C26" s="27">
        <v>801</v>
      </c>
      <c r="D26" s="55">
        <v>1165</v>
      </c>
      <c r="E26" s="55">
        <v>6000</v>
      </c>
      <c r="F26" s="55" t="s">
        <v>13</v>
      </c>
      <c r="G26" s="55">
        <v>6000</v>
      </c>
      <c r="H26" s="55">
        <v>0</v>
      </c>
      <c r="I26" s="55">
        <v>1165</v>
      </c>
    </row>
    <row r="27" spans="1:9" ht="21.75" customHeight="1">
      <c r="A27" s="9"/>
      <c r="B27" s="27" t="s">
        <v>135</v>
      </c>
      <c r="C27" s="27">
        <v>801</v>
      </c>
      <c r="D27" s="55">
        <v>7178</v>
      </c>
      <c r="E27" s="55">
        <v>20000</v>
      </c>
      <c r="F27" s="55" t="s">
        <v>13</v>
      </c>
      <c r="G27" s="55">
        <v>24178</v>
      </c>
      <c r="H27" s="55">
        <v>0</v>
      </c>
      <c r="I27" s="55">
        <f>D27+E27-G27</f>
        <v>3000</v>
      </c>
    </row>
    <row r="28" spans="1:9" ht="21.75" customHeight="1">
      <c r="A28" s="10"/>
      <c r="B28" s="28" t="s">
        <v>136</v>
      </c>
      <c r="C28" s="28">
        <v>854</v>
      </c>
      <c r="D28" s="56">
        <v>62600</v>
      </c>
      <c r="E28" s="56">
        <v>375604</v>
      </c>
      <c r="F28" s="56" t="s">
        <v>13</v>
      </c>
      <c r="G28" s="56">
        <v>375604</v>
      </c>
      <c r="H28" s="56">
        <v>0</v>
      </c>
      <c r="I28" s="56">
        <f>D28+E28-G28</f>
        <v>62600</v>
      </c>
    </row>
    <row r="29" spans="1:10" s="15" customFormat="1" ht="21.75" customHeight="1">
      <c r="A29" s="105" t="s">
        <v>31</v>
      </c>
      <c r="B29" s="105"/>
      <c r="C29" s="16"/>
      <c r="D29" s="58">
        <f>D23+D16</f>
        <v>149321</v>
      </c>
      <c r="E29" s="58">
        <f>E23+E16</f>
        <v>4372296</v>
      </c>
      <c r="F29" s="58">
        <f>F16</f>
        <v>2465566</v>
      </c>
      <c r="G29" s="58">
        <f>G23+G16</f>
        <v>4369176</v>
      </c>
      <c r="H29" s="58">
        <f>H23+H16</f>
        <v>0</v>
      </c>
      <c r="I29" s="58">
        <f>I23+I16</f>
        <v>152441</v>
      </c>
      <c r="J29" s="69"/>
    </row>
    <row r="30" ht="4.5" customHeight="1"/>
  </sheetData>
  <mergeCells count="15">
    <mergeCell ref="I11:I14"/>
    <mergeCell ref="A29:B29"/>
    <mergeCell ref="E11:F11"/>
    <mergeCell ref="G11:H11"/>
    <mergeCell ref="C11:C14"/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0">
      <selection activeCell="D14" sqref="D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04" t="s">
        <v>168</v>
      </c>
      <c r="F1" s="104"/>
    </row>
    <row r="2" spans="5:6" ht="12.75">
      <c r="E2" s="104"/>
      <c r="F2" s="104"/>
    </row>
    <row r="3" spans="5:6" ht="12.75">
      <c r="E3" s="104"/>
      <c r="F3" s="104"/>
    </row>
    <row r="4" spans="5:6" ht="12.75">
      <c r="E4" s="104"/>
      <c r="F4" s="104"/>
    </row>
    <row r="6" spans="1:6" ht="19.5" customHeight="1">
      <c r="A6" s="116" t="s">
        <v>169</v>
      </c>
      <c r="B6" s="116"/>
      <c r="C6" s="116"/>
      <c r="D6" s="116"/>
      <c r="E6" s="116"/>
      <c r="F6" s="116"/>
    </row>
    <row r="7" spans="4:6" ht="19.5" customHeight="1">
      <c r="D7" s="17"/>
      <c r="E7" s="17"/>
      <c r="F7" s="17"/>
    </row>
    <row r="8" spans="4:6" ht="19.5" customHeight="1">
      <c r="D8" s="1"/>
      <c r="E8" s="1"/>
      <c r="F8" s="29" t="s">
        <v>12</v>
      </c>
    </row>
    <row r="9" spans="1:6" ht="19.5" customHeight="1">
      <c r="A9" s="103" t="s">
        <v>15</v>
      </c>
      <c r="B9" s="103" t="s">
        <v>1</v>
      </c>
      <c r="C9" s="103" t="s">
        <v>2</v>
      </c>
      <c r="D9" s="88" t="s">
        <v>70</v>
      </c>
      <c r="E9" s="88" t="s">
        <v>71</v>
      </c>
      <c r="F9" s="88" t="s">
        <v>72</v>
      </c>
    </row>
    <row r="10" spans="1:6" ht="19.5" customHeight="1">
      <c r="A10" s="103"/>
      <c r="B10" s="103"/>
      <c r="C10" s="103"/>
      <c r="D10" s="88"/>
      <c r="E10" s="88"/>
      <c r="F10" s="88"/>
    </row>
    <row r="11" spans="1:6" ht="19.5" customHeight="1">
      <c r="A11" s="103"/>
      <c r="B11" s="103"/>
      <c r="C11" s="103"/>
      <c r="D11" s="88"/>
      <c r="E11" s="88"/>
      <c r="F11" s="88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0" t="s">
        <v>5</v>
      </c>
      <c r="B13" s="24">
        <v>801</v>
      </c>
      <c r="C13" s="24">
        <v>80104</v>
      </c>
      <c r="D13" s="59" t="s">
        <v>139</v>
      </c>
      <c r="E13" s="60" t="s">
        <v>140</v>
      </c>
      <c r="F13" s="61">
        <f>1800000+5566</f>
        <v>1805566</v>
      </c>
    </row>
    <row r="14" spans="1:6" ht="40.5" customHeight="1">
      <c r="A14" s="30" t="s">
        <v>6</v>
      </c>
      <c r="B14" s="24">
        <v>926</v>
      </c>
      <c r="C14" s="24">
        <v>92604</v>
      </c>
      <c r="D14" s="62" t="s">
        <v>141</v>
      </c>
      <c r="E14" s="60" t="s">
        <v>142</v>
      </c>
      <c r="F14" s="61">
        <f>640000+20000</f>
        <v>660000</v>
      </c>
    </row>
    <row r="15" spans="1:6" s="1" customFormat="1" ht="30" customHeight="1">
      <c r="A15" s="113" t="s">
        <v>31</v>
      </c>
      <c r="B15" s="114"/>
      <c r="C15" s="114"/>
      <c r="D15" s="115"/>
      <c r="E15" s="30"/>
      <c r="F15" s="58">
        <f>F14+F13</f>
        <v>2465566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87" t="s">
        <v>205</v>
      </c>
      <c r="E1" s="87"/>
    </row>
    <row r="2" spans="4:5" ht="12.75">
      <c r="D2" s="87"/>
      <c r="E2" s="87"/>
    </row>
    <row r="3" spans="4:5" ht="12.75">
      <c r="D3" s="87"/>
      <c r="E3" s="87"/>
    </row>
    <row r="5" spans="1:5" ht="19.5" customHeight="1">
      <c r="A5" s="92" t="s">
        <v>170</v>
      </c>
      <c r="B5" s="92"/>
      <c r="C5" s="92"/>
      <c r="D5" s="92"/>
      <c r="E5" s="92"/>
    </row>
    <row r="6" spans="4:5" ht="19.5" customHeight="1">
      <c r="D6" s="17"/>
      <c r="E6" s="17"/>
    </row>
    <row r="7" ht="19.5" customHeight="1">
      <c r="E7" s="29" t="s">
        <v>12</v>
      </c>
    </row>
    <row r="8" spans="1:5" ht="19.5" customHeight="1">
      <c r="A8" s="19" t="s">
        <v>15</v>
      </c>
      <c r="B8" s="19" t="s">
        <v>1</v>
      </c>
      <c r="C8" s="19" t="s">
        <v>2</v>
      </c>
      <c r="D8" s="19" t="s">
        <v>73</v>
      </c>
      <c r="E8" s="19" t="s">
        <v>74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2" t="s">
        <v>5</v>
      </c>
      <c r="B10" s="32">
        <v>801</v>
      </c>
      <c r="C10" s="32">
        <v>80110</v>
      </c>
      <c r="D10" s="60" t="s">
        <v>143</v>
      </c>
      <c r="E10" s="61">
        <v>221400</v>
      </c>
    </row>
    <row r="11" spans="1:5" ht="30" customHeight="1">
      <c r="A11" s="32" t="s">
        <v>6</v>
      </c>
      <c r="B11" s="32">
        <v>921</v>
      </c>
      <c r="C11" s="32">
        <v>92109</v>
      </c>
      <c r="D11" s="60" t="s">
        <v>144</v>
      </c>
      <c r="E11" s="61">
        <f>588000+3500+30000</f>
        <v>621500</v>
      </c>
    </row>
    <row r="12" spans="1:5" ht="30" customHeight="1">
      <c r="A12" s="32" t="s">
        <v>7</v>
      </c>
      <c r="B12" s="32">
        <v>921</v>
      </c>
      <c r="C12" s="32">
        <v>92116</v>
      </c>
      <c r="D12" s="60" t="s">
        <v>144</v>
      </c>
      <c r="E12" s="61">
        <v>593000</v>
      </c>
    </row>
    <row r="13" spans="1:5" ht="30" customHeight="1">
      <c r="A13" s="32" t="s">
        <v>0</v>
      </c>
      <c r="B13" s="32">
        <v>921</v>
      </c>
      <c r="C13" s="32">
        <v>92118</v>
      </c>
      <c r="D13" s="60" t="s">
        <v>145</v>
      </c>
      <c r="E13" s="61">
        <v>203000</v>
      </c>
    </row>
    <row r="14" spans="1:5" ht="30" customHeight="1">
      <c r="A14" s="117" t="s">
        <v>31</v>
      </c>
      <c r="B14" s="117"/>
      <c r="C14" s="117"/>
      <c r="D14" s="117"/>
      <c r="E14" s="58">
        <f>E13+E12+E11+E10</f>
        <v>1638900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15" sqref="E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87" t="s">
        <v>190</v>
      </c>
      <c r="D1" s="87"/>
    </row>
    <row r="2" spans="3:4" ht="12.75">
      <c r="C2" s="87"/>
      <c r="D2" s="87"/>
    </row>
    <row r="3" spans="3:4" ht="12.75">
      <c r="C3" s="87"/>
      <c r="D3" s="87"/>
    </row>
    <row r="4" spans="3:4" ht="12.75">
      <c r="C4" s="87"/>
      <c r="D4" s="87"/>
    </row>
    <row r="5" spans="3:4" ht="12.75">
      <c r="C5" s="87"/>
      <c r="D5" s="87"/>
    </row>
    <row r="6" spans="3:4" ht="12.75">
      <c r="C6" s="87"/>
      <c r="D6" s="87"/>
    </row>
    <row r="7" spans="3:4" ht="12.75">
      <c r="C7" s="70"/>
      <c r="D7" s="70"/>
    </row>
    <row r="8" spans="1:10" ht="19.5" customHeight="1">
      <c r="A8" s="118" t="s">
        <v>42</v>
      </c>
      <c r="B8" s="118"/>
      <c r="C8" s="118"/>
      <c r="D8" s="118"/>
      <c r="E8" s="17"/>
      <c r="F8" s="17"/>
      <c r="G8" s="17"/>
      <c r="H8" s="17"/>
      <c r="I8" s="17"/>
      <c r="J8" s="17"/>
    </row>
    <row r="9" spans="1:7" ht="19.5" customHeight="1">
      <c r="A9" s="118" t="s">
        <v>43</v>
      </c>
      <c r="B9" s="118"/>
      <c r="C9" s="118"/>
      <c r="D9" s="118"/>
      <c r="E9" s="17"/>
      <c r="F9" s="17"/>
      <c r="G9" s="17"/>
    </row>
    <row r="11" ht="12.75">
      <c r="C11" s="3" t="s">
        <v>12</v>
      </c>
    </row>
    <row r="12" spans="1:10" ht="19.5" customHeight="1">
      <c r="A12" s="19" t="s">
        <v>15</v>
      </c>
      <c r="B12" s="19" t="s">
        <v>44</v>
      </c>
      <c r="C12" s="19" t="s">
        <v>53</v>
      </c>
      <c r="D12" s="21"/>
      <c r="E12" s="21"/>
      <c r="F12" s="21"/>
      <c r="G12" s="21"/>
      <c r="H12" s="21"/>
      <c r="I12" s="22"/>
      <c r="J12" s="22"/>
    </row>
    <row r="13" spans="1:10" ht="19.5" customHeight="1">
      <c r="A13" s="23" t="s">
        <v>45</v>
      </c>
      <c r="B13" s="18" t="s">
        <v>46</v>
      </c>
      <c r="C13" s="64">
        <v>169630</v>
      </c>
      <c r="D13" s="21"/>
      <c r="E13" s="21"/>
      <c r="F13" s="21"/>
      <c r="G13" s="21"/>
      <c r="H13" s="21"/>
      <c r="I13" s="22"/>
      <c r="J13" s="22"/>
    </row>
    <row r="14" spans="1:10" ht="19.5" customHeight="1">
      <c r="A14" s="23" t="s">
        <v>47</v>
      </c>
      <c r="B14" s="18" t="s">
        <v>48</v>
      </c>
      <c r="C14" s="64">
        <f>C15+C16+C18+C17</f>
        <v>220526</v>
      </c>
      <c r="D14" s="21"/>
      <c r="E14" s="21"/>
      <c r="F14" s="21"/>
      <c r="G14" s="21"/>
      <c r="H14" s="21"/>
      <c r="I14" s="22"/>
      <c r="J14" s="22"/>
    </row>
    <row r="15" spans="1:10" ht="19.5" customHeight="1">
      <c r="A15" s="65">
        <v>1</v>
      </c>
      <c r="B15" s="67" t="s">
        <v>146</v>
      </c>
      <c r="C15" s="66">
        <v>1000</v>
      </c>
      <c r="D15" s="21"/>
      <c r="E15" s="21"/>
      <c r="F15" s="21"/>
      <c r="G15" s="21"/>
      <c r="H15" s="21"/>
      <c r="I15" s="22"/>
      <c r="J15" s="22"/>
    </row>
    <row r="16" spans="1:10" ht="27" customHeight="1">
      <c r="A16" s="65">
        <v>2</v>
      </c>
      <c r="B16" s="63" t="s">
        <v>147</v>
      </c>
      <c r="C16" s="66">
        <v>3000</v>
      </c>
      <c r="D16" s="21"/>
      <c r="E16" s="21"/>
      <c r="F16" s="21"/>
      <c r="G16" s="21"/>
      <c r="H16" s="21"/>
      <c r="I16" s="22"/>
      <c r="J16" s="22"/>
    </row>
    <row r="17" spans="1:10" ht="19.5" customHeight="1">
      <c r="A17" s="65">
        <v>3</v>
      </c>
      <c r="B17" s="67" t="s">
        <v>148</v>
      </c>
      <c r="C17" s="66">
        <f>168000+45526</f>
        <v>213526</v>
      </c>
      <c r="D17" s="21"/>
      <c r="E17" s="21"/>
      <c r="F17" s="21"/>
      <c r="G17" s="21"/>
      <c r="H17" s="21"/>
      <c r="I17" s="22"/>
      <c r="J17" s="22"/>
    </row>
    <row r="18" spans="1:10" ht="19.5" customHeight="1">
      <c r="A18" s="65">
        <v>4</v>
      </c>
      <c r="B18" s="67" t="s">
        <v>149</v>
      </c>
      <c r="C18" s="66">
        <v>3000</v>
      </c>
      <c r="D18" s="21"/>
      <c r="E18" s="21"/>
      <c r="F18" s="21"/>
      <c r="G18" s="21"/>
      <c r="H18" s="21"/>
      <c r="I18" s="22"/>
      <c r="J18" s="22"/>
    </row>
    <row r="19" spans="1:10" ht="19.5" customHeight="1">
      <c r="A19" s="23" t="s">
        <v>49</v>
      </c>
      <c r="B19" s="18" t="s">
        <v>50</v>
      </c>
      <c r="C19" s="64">
        <f>C20+C25</f>
        <v>374156</v>
      </c>
      <c r="D19" s="21"/>
      <c r="E19" s="21"/>
      <c r="F19" s="21"/>
      <c r="G19" s="21"/>
      <c r="H19" s="21"/>
      <c r="I19" s="22"/>
      <c r="J19" s="22"/>
    </row>
    <row r="20" spans="1:10" ht="19.5" customHeight="1">
      <c r="A20" s="16" t="s">
        <v>5</v>
      </c>
      <c r="B20" s="68" t="s">
        <v>9</v>
      </c>
      <c r="C20" s="58">
        <f>C21+C22+C24+C23</f>
        <v>156600</v>
      </c>
      <c r="D20" s="21"/>
      <c r="E20" s="21"/>
      <c r="F20" s="21"/>
      <c r="G20" s="21"/>
      <c r="H20" s="21"/>
      <c r="I20" s="22"/>
      <c r="J20" s="22"/>
    </row>
    <row r="21" spans="1:10" ht="17.25" customHeight="1">
      <c r="A21" s="32">
        <v>1</v>
      </c>
      <c r="B21" s="67" t="s">
        <v>164</v>
      </c>
      <c r="C21" s="61">
        <v>10000</v>
      </c>
      <c r="D21" s="21"/>
      <c r="E21" s="21"/>
      <c r="F21" s="21"/>
      <c r="G21" s="21"/>
      <c r="H21" s="21"/>
      <c r="I21" s="22"/>
      <c r="J21" s="22"/>
    </row>
    <row r="22" spans="1:10" ht="15" customHeight="1">
      <c r="A22" s="32">
        <v>2</v>
      </c>
      <c r="B22" s="67" t="s">
        <v>150</v>
      </c>
      <c r="C22" s="61">
        <v>53600</v>
      </c>
      <c r="D22" s="21"/>
      <c r="E22" s="21"/>
      <c r="F22" s="21"/>
      <c r="G22" s="21"/>
      <c r="H22" s="21"/>
      <c r="I22" s="22"/>
      <c r="J22" s="22"/>
    </row>
    <row r="23" spans="1:10" ht="15" customHeight="1">
      <c r="A23" s="32">
        <v>3</v>
      </c>
      <c r="B23" s="67" t="s">
        <v>207</v>
      </c>
      <c r="C23" s="61">
        <v>12000</v>
      </c>
      <c r="D23" s="21"/>
      <c r="E23" s="21"/>
      <c r="F23" s="21"/>
      <c r="G23" s="21"/>
      <c r="H23" s="21"/>
      <c r="I23" s="22"/>
      <c r="J23" s="22"/>
    </row>
    <row r="24" spans="1:10" ht="15" customHeight="1">
      <c r="A24" s="32">
        <v>4</v>
      </c>
      <c r="B24" s="67" t="s">
        <v>151</v>
      </c>
      <c r="C24" s="61">
        <v>81000</v>
      </c>
      <c r="D24" s="21"/>
      <c r="E24" s="21"/>
      <c r="F24" s="21"/>
      <c r="G24" s="21"/>
      <c r="H24" s="21"/>
      <c r="I24" s="22"/>
      <c r="J24" s="22"/>
    </row>
    <row r="25" spans="1:10" ht="19.5" customHeight="1">
      <c r="A25" s="16" t="s">
        <v>6</v>
      </c>
      <c r="B25" s="68" t="s">
        <v>10</v>
      </c>
      <c r="C25" s="58">
        <f>C26</f>
        <v>217556</v>
      </c>
      <c r="D25" s="21"/>
      <c r="E25" s="21"/>
      <c r="F25" s="21"/>
      <c r="G25" s="21"/>
      <c r="H25" s="21"/>
      <c r="I25" s="22"/>
      <c r="J25" s="22"/>
    </row>
    <row r="26" spans="1:10" ht="15">
      <c r="A26" s="32">
        <v>1</v>
      </c>
      <c r="B26" s="63" t="s">
        <v>152</v>
      </c>
      <c r="C26" s="61">
        <v>217556</v>
      </c>
      <c r="D26" s="21"/>
      <c r="E26" s="21"/>
      <c r="F26" s="21"/>
      <c r="G26" s="21"/>
      <c r="H26" s="21"/>
      <c r="I26" s="22"/>
      <c r="J26" s="22"/>
    </row>
    <row r="27" spans="1:10" ht="15" customHeight="1">
      <c r="A27" s="23" t="s">
        <v>51</v>
      </c>
      <c r="B27" s="18" t="s">
        <v>52</v>
      </c>
      <c r="C27" s="64">
        <f>C13+C14-C19</f>
        <v>16000</v>
      </c>
      <c r="D27" s="21"/>
      <c r="E27" s="21"/>
      <c r="F27" s="21"/>
      <c r="G27" s="21"/>
      <c r="H27" s="21"/>
      <c r="I27" s="22"/>
      <c r="J27" s="22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2"/>
      <c r="J28" s="22"/>
    </row>
    <row r="29" spans="1:10" ht="15">
      <c r="A29" s="21"/>
      <c r="B29" s="21"/>
      <c r="C29" s="21"/>
      <c r="D29" s="21"/>
      <c r="E29" s="21"/>
      <c r="F29" s="21"/>
      <c r="G29" s="21"/>
      <c r="H29" s="21"/>
      <c r="I29" s="22"/>
      <c r="J29" s="22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22"/>
      <c r="J30" s="22"/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2"/>
      <c r="J31" s="22"/>
    </row>
    <row r="32" spans="1:10" ht="15">
      <c r="A32" s="21"/>
      <c r="B32" s="21"/>
      <c r="C32" s="21"/>
      <c r="D32" s="21"/>
      <c r="E32" s="21"/>
      <c r="F32" s="21"/>
      <c r="G32" s="21"/>
      <c r="H32" s="21"/>
      <c r="I32" s="22"/>
      <c r="J32" s="22"/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2"/>
      <c r="J33" s="22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workbookViewId="0" topLeftCell="E10">
      <selection activeCell="I21" sqref="I21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04" t="s">
        <v>206</v>
      </c>
      <c r="J1" s="104"/>
      <c r="K1" s="104"/>
      <c r="L1" s="104"/>
      <c r="M1" s="104"/>
    </row>
    <row r="2" spans="9:13" ht="12.75" customHeight="1">
      <c r="I2" s="104"/>
      <c r="J2" s="104"/>
      <c r="K2" s="104"/>
      <c r="L2" s="104"/>
      <c r="M2" s="104"/>
    </row>
    <row r="3" spans="9:13" ht="12.75">
      <c r="I3" s="104"/>
      <c r="J3" s="104"/>
      <c r="K3" s="104"/>
      <c r="L3" s="104"/>
      <c r="M3" s="104"/>
    </row>
    <row r="4" spans="9:13" ht="12.75">
      <c r="I4" s="71"/>
      <c r="J4" s="71"/>
      <c r="K4" s="71"/>
      <c r="L4" s="71"/>
      <c r="M4" s="71"/>
    </row>
    <row r="5" spans="1:13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45" customHeight="1">
      <c r="A6" s="106" t="s">
        <v>54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0"/>
    </row>
    <row r="8" ht="12.75">
      <c r="M8" s="14" t="s">
        <v>12</v>
      </c>
    </row>
    <row r="9" spans="1:82" ht="20.25" customHeight="1">
      <c r="A9" s="120" t="s">
        <v>55</v>
      </c>
      <c r="B9" s="103" t="s">
        <v>1</v>
      </c>
      <c r="C9" s="109" t="s">
        <v>2</v>
      </c>
      <c r="D9" s="88" t="s">
        <v>56</v>
      </c>
      <c r="E9" s="123" t="s">
        <v>3</v>
      </c>
      <c r="F9" s="88" t="s">
        <v>26</v>
      </c>
      <c r="G9" s="88" t="s">
        <v>20</v>
      </c>
      <c r="H9" s="88"/>
      <c r="I9" s="88"/>
      <c r="J9" s="88"/>
      <c r="K9" s="88"/>
      <c r="L9" s="88"/>
      <c r="M9" s="88"/>
      <c r="CA9" s="1"/>
      <c r="CB9" s="1"/>
      <c r="CC9" s="1"/>
      <c r="CD9" s="1"/>
    </row>
    <row r="10" spans="1:82" ht="18" customHeight="1">
      <c r="A10" s="121"/>
      <c r="B10" s="103"/>
      <c r="C10" s="110"/>
      <c r="D10" s="103"/>
      <c r="E10" s="124"/>
      <c r="F10" s="88"/>
      <c r="G10" s="88" t="s">
        <v>24</v>
      </c>
      <c r="H10" s="88" t="s">
        <v>4</v>
      </c>
      <c r="I10" s="88"/>
      <c r="J10" s="88"/>
      <c r="K10" s="88"/>
      <c r="L10" s="88"/>
      <c r="M10" s="88" t="s">
        <v>25</v>
      </c>
      <c r="CA10" s="1"/>
      <c r="CB10" s="1"/>
      <c r="CC10" s="1"/>
      <c r="CD10" s="1"/>
    </row>
    <row r="11" spans="1:82" ht="69" customHeight="1">
      <c r="A11" s="122"/>
      <c r="B11" s="103"/>
      <c r="C11" s="111"/>
      <c r="D11" s="103"/>
      <c r="E11" s="124"/>
      <c r="F11" s="88"/>
      <c r="G11" s="88"/>
      <c r="H11" s="5" t="s">
        <v>21</v>
      </c>
      <c r="I11" s="5" t="s">
        <v>22</v>
      </c>
      <c r="J11" s="5" t="s">
        <v>23</v>
      </c>
      <c r="K11" s="5" t="s">
        <v>57</v>
      </c>
      <c r="L11" s="5" t="s">
        <v>58</v>
      </c>
      <c r="M11" s="88"/>
      <c r="CA11" s="1"/>
      <c r="CB11" s="1"/>
      <c r="CC11" s="1"/>
      <c r="CD11" s="1"/>
    </row>
    <row r="12" spans="1:82" ht="8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CA12" s="1"/>
      <c r="CB12" s="1"/>
      <c r="CC12" s="1"/>
      <c r="CD12" s="1"/>
    </row>
    <row r="13" spans="1:82" ht="50.25" customHeight="1">
      <c r="A13" s="119" t="s">
        <v>59</v>
      </c>
      <c r="B13" s="119"/>
      <c r="C13" s="119"/>
      <c r="D13" s="7">
        <f>D14+D15</f>
        <v>0</v>
      </c>
      <c r="E13" s="24" t="s">
        <v>99</v>
      </c>
      <c r="F13" s="83">
        <f>F14+F15+F16+F17+F18</f>
        <v>291000</v>
      </c>
      <c r="G13" s="83">
        <f aca="true" t="shared" si="0" ref="G13:M13">G14+G15+G16+G17+G18</f>
        <v>0</v>
      </c>
      <c r="H13" s="83">
        <f t="shared" si="0"/>
        <v>0</v>
      </c>
      <c r="I13" s="83">
        <f t="shared" si="0"/>
        <v>0</v>
      </c>
      <c r="J13" s="83">
        <f t="shared" si="0"/>
        <v>0</v>
      </c>
      <c r="K13" s="83">
        <f t="shared" si="0"/>
        <v>0</v>
      </c>
      <c r="L13" s="83">
        <f t="shared" si="0"/>
        <v>0</v>
      </c>
      <c r="M13" s="83">
        <f t="shared" si="0"/>
        <v>291000</v>
      </c>
      <c r="CA13" s="1"/>
      <c r="CB13" s="1"/>
      <c r="CC13" s="1"/>
      <c r="CD13" s="1"/>
    </row>
    <row r="14" spans="1:82" ht="57.75" customHeight="1">
      <c r="A14" s="31" t="s">
        <v>178</v>
      </c>
      <c r="B14" s="7">
        <v>600</v>
      </c>
      <c r="C14" s="7">
        <v>60013</v>
      </c>
      <c r="D14" s="7">
        <v>0</v>
      </c>
      <c r="E14" s="84">
        <v>6050</v>
      </c>
      <c r="F14" s="83">
        <f>200000-180000</f>
        <v>20000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f>200000-180000</f>
        <v>20000</v>
      </c>
      <c r="CA14" s="1"/>
      <c r="CB14" s="1"/>
      <c r="CC14" s="1"/>
      <c r="CD14" s="1"/>
    </row>
    <row r="15" spans="1:82" ht="108.75" customHeight="1">
      <c r="A15" s="31" t="s">
        <v>179</v>
      </c>
      <c r="B15" s="7">
        <v>600</v>
      </c>
      <c r="C15" s="7">
        <v>60013</v>
      </c>
      <c r="D15" s="7">
        <v>0</v>
      </c>
      <c r="E15" s="84">
        <v>6050</v>
      </c>
      <c r="F15" s="83">
        <v>100000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100000</v>
      </c>
      <c r="CA15" s="1"/>
      <c r="CB15" s="1"/>
      <c r="CC15" s="1"/>
      <c r="CD15" s="1"/>
    </row>
    <row r="16" spans="1:82" ht="108.75" customHeight="1">
      <c r="A16" s="31" t="s">
        <v>203</v>
      </c>
      <c r="B16" s="7">
        <v>600</v>
      </c>
      <c r="C16" s="7">
        <v>60013</v>
      </c>
      <c r="D16" s="7">
        <v>0</v>
      </c>
      <c r="E16" s="84">
        <v>6050</v>
      </c>
      <c r="F16" s="83">
        <v>40000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40000</v>
      </c>
      <c r="CA16" s="1"/>
      <c r="CB16" s="1"/>
      <c r="CC16" s="1"/>
      <c r="CD16" s="1"/>
    </row>
    <row r="17" spans="1:82" ht="44.25" customHeight="1">
      <c r="A17" s="31" t="s">
        <v>194</v>
      </c>
      <c r="B17" s="7">
        <v>600</v>
      </c>
      <c r="C17" s="7">
        <v>60013</v>
      </c>
      <c r="D17" s="7">
        <v>0</v>
      </c>
      <c r="E17" s="84">
        <v>6050</v>
      </c>
      <c r="F17" s="83">
        <v>80000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80000</v>
      </c>
      <c r="CA17" s="1"/>
      <c r="CB17" s="1"/>
      <c r="CC17" s="1"/>
      <c r="CD17" s="1"/>
    </row>
    <row r="18" spans="1:82" ht="108.75" customHeight="1">
      <c r="A18" s="31" t="s">
        <v>204</v>
      </c>
      <c r="B18" s="7">
        <v>600</v>
      </c>
      <c r="C18" s="7">
        <v>60016</v>
      </c>
      <c r="D18" s="7">
        <v>0</v>
      </c>
      <c r="E18" s="84">
        <v>6050</v>
      </c>
      <c r="F18" s="83">
        <v>51000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51000</v>
      </c>
      <c r="CA18" s="1"/>
      <c r="CB18" s="1"/>
      <c r="CC18" s="1"/>
      <c r="CD18" s="1"/>
    </row>
    <row r="19" spans="1:82" ht="51.75" customHeight="1">
      <c r="A19" s="119" t="s">
        <v>60</v>
      </c>
      <c r="B19" s="119"/>
      <c r="C19" s="119"/>
      <c r="D19" s="7"/>
      <c r="E19" s="85"/>
      <c r="F19" s="86"/>
      <c r="G19" s="86"/>
      <c r="H19" s="86"/>
      <c r="I19" s="86"/>
      <c r="J19" s="86"/>
      <c r="K19" s="86"/>
      <c r="L19" s="86"/>
      <c r="M19" s="86"/>
      <c r="CA19" s="1"/>
      <c r="CB19" s="1"/>
      <c r="CC19" s="1"/>
      <c r="CD19" s="1"/>
    </row>
    <row r="20" spans="1:82" ht="19.5" customHeight="1">
      <c r="A20" s="7"/>
      <c r="B20" s="7"/>
      <c r="C20" s="7"/>
      <c r="D20" s="7"/>
      <c r="E20" s="85"/>
      <c r="F20" s="86"/>
      <c r="G20" s="86"/>
      <c r="H20" s="86"/>
      <c r="I20" s="86"/>
      <c r="J20" s="86"/>
      <c r="K20" s="86"/>
      <c r="L20" s="86"/>
      <c r="M20" s="86"/>
      <c r="CA20" s="1"/>
      <c r="CB20" s="1"/>
      <c r="CC20" s="1"/>
      <c r="CD20" s="1"/>
    </row>
    <row r="21" spans="1:82" ht="19.5" customHeight="1">
      <c r="A21" s="7"/>
      <c r="B21" s="7"/>
      <c r="C21" s="7"/>
      <c r="D21" s="7"/>
      <c r="E21" s="85"/>
      <c r="F21" s="86"/>
      <c r="G21" s="86"/>
      <c r="H21" s="86"/>
      <c r="I21" s="86"/>
      <c r="J21" s="86"/>
      <c r="K21" s="86"/>
      <c r="L21" s="86"/>
      <c r="M21" s="86"/>
      <c r="CA21" s="1"/>
      <c r="CB21" s="1"/>
      <c r="CC21" s="1"/>
      <c r="CD21" s="1"/>
    </row>
    <row r="22" spans="1:82" ht="51.75" customHeight="1">
      <c r="A22" s="119" t="s">
        <v>61</v>
      </c>
      <c r="B22" s="119"/>
      <c r="C22" s="119"/>
      <c r="D22" s="7"/>
      <c r="E22" s="85"/>
      <c r="F22" s="86"/>
      <c r="G22" s="86"/>
      <c r="H22" s="86"/>
      <c r="I22" s="86"/>
      <c r="J22" s="86"/>
      <c r="K22" s="86"/>
      <c r="L22" s="86"/>
      <c r="M22" s="86"/>
      <c r="CA22" s="1"/>
      <c r="CB22" s="1"/>
      <c r="CC22" s="1"/>
      <c r="CD22" s="1"/>
    </row>
    <row r="23" spans="1:82" ht="19.5" customHeight="1">
      <c r="A23" s="7"/>
      <c r="B23" s="7"/>
      <c r="C23" s="7"/>
      <c r="D23" s="7"/>
      <c r="E23" s="85"/>
      <c r="F23" s="86"/>
      <c r="G23" s="86"/>
      <c r="H23" s="86"/>
      <c r="I23" s="86"/>
      <c r="J23" s="86"/>
      <c r="K23" s="86"/>
      <c r="L23" s="86"/>
      <c r="M23" s="86"/>
      <c r="CA23" s="1"/>
      <c r="CB23" s="1"/>
      <c r="CC23" s="1"/>
      <c r="CD23" s="1"/>
    </row>
    <row r="24" spans="1:82" ht="19.5" customHeight="1">
      <c r="A24" s="7"/>
      <c r="B24" s="7"/>
      <c r="C24" s="7"/>
      <c r="D24" s="7"/>
      <c r="E24" s="85"/>
      <c r="F24" s="86"/>
      <c r="G24" s="86"/>
      <c r="H24" s="86"/>
      <c r="I24" s="86"/>
      <c r="J24" s="86"/>
      <c r="K24" s="86"/>
      <c r="L24" s="86"/>
      <c r="M24" s="86"/>
      <c r="CA24" s="1"/>
      <c r="CB24" s="1"/>
      <c r="CC24" s="1"/>
      <c r="CD24" s="1"/>
    </row>
    <row r="25" spans="1:82" ht="24.75" customHeight="1">
      <c r="A25" s="108" t="s">
        <v>31</v>
      </c>
      <c r="B25" s="108"/>
      <c r="C25" s="108"/>
      <c r="D25" s="73">
        <f>D13</f>
        <v>0</v>
      </c>
      <c r="E25" s="73" t="str">
        <f aca="true" t="shared" si="1" ref="E25:M25">E13</f>
        <v>X</v>
      </c>
      <c r="F25" s="73">
        <f t="shared" si="1"/>
        <v>291000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291000</v>
      </c>
      <c r="CA25" s="1"/>
      <c r="CB25" s="1"/>
      <c r="CC25" s="1"/>
      <c r="CD25" s="1"/>
    </row>
  </sheetData>
  <sheetProtection/>
  <mergeCells count="17">
    <mergeCell ref="A5:M5"/>
    <mergeCell ref="I1:M3"/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5:C25"/>
    <mergeCell ref="A13:C13"/>
    <mergeCell ref="A19:C19"/>
    <mergeCell ref="A22:C22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2008-06-23T06:34:37Z</cp:lastPrinted>
  <dcterms:created xsi:type="dcterms:W3CDTF">1998-12-09T13:02:10Z</dcterms:created>
  <dcterms:modified xsi:type="dcterms:W3CDTF">2008-06-23T11:17:18Z</dcterms:modified>
  <cp:category/>
  <cp:version/>
  <cp:contentType/>
  <cp:contentStatus/>
</cp:coreProperties>
</file>