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2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</sheets>
  <definedNames>
    <definedName name="_xlnm.Print_Titles" localSheetId="0">'3'!$12:$12</definedName>
    <definedName name="_xlnm.Print_Titles" localSheetId="1">'4'!$13:$13</definedName>
    <definedName name="_xlnm.Print_Titles" localSheetId="3">'6'!$11:$11</definedName>
  </definedNames>
  <calcPr fullCalcOnLoad="1"/>
</workbook>
</file>

<file path=xl/sharedStrings.xml><?xml version="1.0" encoding="utf-8"?>
<sst xmlns="http://schemas.openxmlformats.org/spreadsheetml/2006/main" count="433" uniqueCount="237">
  <si>
    <t xml:space="preserve">Załącznik nr 7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</si>
  <si>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 xml:space="preserve">Załącznik nr 8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</t>
  </si>
  <si>
    <t>Załącznik nr 9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</t>
  </si>
  <si>
    <t xml:space="preserve">Załącznik nr 10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</si>
  <si>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</si>
  <si>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</si>
  <si>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</si>
  <si>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</si>
  <si>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</si>
  <si>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</si>
  <si>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</si>
  <si>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</si>
  <si>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</si>
  <si>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</si>
  <si>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</si>
  <si>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</si>
  <si>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</si>
  <si>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</si>
  <si>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</si>
  <si>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</si>
  <si>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</si>
  <si>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</si>
  <si>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</si>
  <si>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</si>
  <si>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</si>
  <si>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</si>
  <si>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</si>
  <si>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</si>
  <si>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</si>
  <si>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</si>
  <si>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</si>
  <si>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</si>
  <si>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</si>
  <si>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</si>
  <si>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</si>
  <si>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</si>
  <si>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</si>
  <si>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</si>
  <si>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</si>
  <si>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</si>
  <si>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</si>
  <si>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</si>
  <si>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</si>
  <si>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</si>
  <si>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</si>
  <si>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</si>
  <si>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</si>
  <si>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</si>
  <si>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</si>
  <si>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</si>
  <si>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</si>
  <si>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</si>
  <si>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</si>
  <si>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</si>
  <si>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</si>
  <si>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</si>
  <si>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</si>
  <si>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</si>
  <si>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</si>
  <si>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Nazwa instytucji</t>
  </si>
  <si>
    <t>Kwota dotacji</t>
  </si>
  <si>
    <t>Udzielone pożyczki</t>
  </si>
  <si>
    <t>Wykup papierów wartościowych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</si>
  <si>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</si>
  <si>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</si>
  <si>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</si>
  <si>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</si>
  <si>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</si>
  <si>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</si>
  <si>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</si>
  <si>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</si>
  <si>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</si>
  <si>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</si>
  <si>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</si>
  <si>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</si>
  <si>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</si>
  <si>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</si>
  <si>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</si>
  <si>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</si>
  <si>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</si>
  <si>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</si>
  <si>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</si>
  <si>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</si>
  <si>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</si>
  <si>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</si>
  <si>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</si>
  <si>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</si>
  <si>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</si>
  <si>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</si>
  <si>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</si>
  <si>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</si>
  <si>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</si>
  <si>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</si>
  <si>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</si>
  <si>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</si>
  <si>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</si>
  <si>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</si>
  <si>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</si>
  <si>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</si>
  <si>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</si>
  <si>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</si>
  <si>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</si>
  <si>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</si>
  <si>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</si>
  <si>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</si>
  <si>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</si>
  <si>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</si>
  <si>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</si>
  <si>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</si>
  <si>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</si>
  <si>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</si>
  <si>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</si>
  <si>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</si>
  <si>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</si>
  <si>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</si>
  <si>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010</t>
  </si>
  <si>
    <t>01010</t>
  </si>
  <si>
    <t>600</t>
  </si>
  <si>
    <t>01095</t>
  </si>
  <si>
    <t>900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</si>
  <si>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</si>
  <si>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</si>
  <si>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</si>
  <si>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</si>
  <si>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</si>
  <si>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</si>
  <si>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</si>
  <si>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</si>
  <si>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</si>
  <si>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</si>
  <si>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</si>
  <si>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</si>
  <si>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</si>
  <si>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</si>
  <si>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</si>
  <si>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</si>
  <si>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1. Szkoły Podstawowe</t>
  </si>
  <si>
    <t>Świętokrzyskie Stowarzyszenie na Rzecz Aktywizacji Zawodowej i Pomocy Młodzieży - Niepubliczne Gimnazjum w Pińczowie</t>
  </si>
  <si>
    <t>Pińczowskie Samorządowe Centrum Kultury               w Pińczowie</t>
  </si>
  <si>
    <t>Muzeum Regionalne w Pińczowie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</si>
  <si>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</si>
  <si>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</si>
  <si>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</si>
  <si>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</si>
  <si>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</si>
  <si>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</si>
  <si>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</si>
  <si>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</si>
  <si>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</si>
  <si>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</si>
  <si>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</si>
  <si>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</si>
  <si>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Nagrody o charakterze szczególnym niezaliczone do wynagrodzeń § 3040</t>
  </si>
  <si>
    <t>Wynagro
dzenia i pochodne od wynagro
dzeń</t>
  </si>
  <si>
    <t>Pozostałe</t>
  </si>
  <si>
    <t>2. Gimnazja</t>
  </si>
  <si>
    <t xml:space="preserve"> Plan dochodów i wydatków dochodów własnych na 2009 r.</t>
  </si>
  <si>
    <t>Dochody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</si>
  <si>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</si>
  <si>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</si>
  <si>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</si>
  <si>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</si>
  <si>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</si>
  <si>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</si>
  <si>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</si>
  <si>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</si>
  <si>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</si>
  <si>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</si>
  <si>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</si>
  <si>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</si>
  <si>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</si>
  <si>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</si>
  <si>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</si>
  <si>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3. Stołówki szkolne</t>
  </si>
  <si>
    <t>Przebudowa chodnika na ul. Szkolnej</t>
  </si>
  <si>
    <t>Dochody i wydatki związane z realizacją zadań realizowanych na podstawie porozumień (umów) między jednostkami samorządu terytorialnego w 2009 r.</t>
  </si>
  <si>
    <t>wynagrodzenia i pochodne od wynagrodzeń</t>
  </si>
  <si>
    <t>pozostałe</t>
  </si>
  <si>
    <t>Plan
na 2009 r.</t>
  </si>
  <si>
    <t>Plan na 2009 r.</t>
  </si>
  <si>
    <t>Zakup pomocy naukowych, dydaktycznych i książek § 4240</t>
  </si>
  <si>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</si>
  <si>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</si>
  <si>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</si>
  <si>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</si>
  <si>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</si>
  <si>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</si>
  <si>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</si>
  <si>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</si>
  <si>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</si>
  <si>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</si>
  <si>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</si>
  <si>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</si>
  <si>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Kwota
2009 r.</t>
  </si>
  <si>
    <t>Plan limitów wydatków na wieloletnie programy inwestycyjne w latach 2009 - 2011</t>
  </si>
  <si>
    <t>Zadania inwestycyjne roczne w 2009 r.</t>
  </si>
  <si>
    <t>Przychody i rozchody budżetu w 2009 r.</t>
  </si>
  <si>
    <t>Plan dotacji podmiotowych w 2009 r.</t>
  </si>
  <si>
    <t>Zakup centrali telefonicznej w Urzędzie Miejskim</t>
  </si>
  <si>
    <t>Przebudowa ulicy Republiki Pińczowskiej w Pińczowie 2006-2010</t>
  </si>
  <si>
    <t>Budowa ulicy Grodziskowej wraz z łącznikiem do ul. Grunwaldzkiej w Pińczowie - projekt i wykonanie 2006-2009</t>
  </si>
  <si>
    <t>Mieszkania socjalne 2007-2010</t>
  </si>
  <si>
    <t>Termomodernizacja Gimnazjum nr 1 i SP nr 2 w Pińczowie 2008-2010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</si>
  <si>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</si>
  <si>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</si>
  <si>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</si>
  <si>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</si>
  <si>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Zagospodarowanie placu i wykonanie ogrodzenia w Skawronnie Dolnym</t>
  </si>
  <si>
    <t>A. 1 047 000 
B. 0
C. 0
D. 0</t>
  </si>
  <si>
    <t>A. 1 047 000 - MSWiA "Schetynówka"
B. 0
C. 0
D. 0</t>
  </si>
  <si>
    <t>A. 1 347 000  
B. 0
C. 0
D. 0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</si>
  <si>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</si>
  <si>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</si>
  <si>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</si>
  <si>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</si>
  <si>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</si>
  <si>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</si>
  <si>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dotacja celowa na pomoc finansową udzielaną między jednostkami samorządu terytorialnego na dofinansowanie własnych zadań inwestycyjnych i zakupów inwestycyjnych  § 6300</t>
  </si>
  <si>
    <t>Wpływy z różnych dochodów § 0970</t>
  </si>
  <si>
    <t xml:space="preserve">A.      
B.
C.629 - dotacja rozwojowa
D. </t>
  </si>
  <si>
    <t>Budowa wodociągu w Zawarży</t>
  </si>
  <si>
    <t>Rozbudowa drogi wojewódzkiej Nr 766 relacji Morawica-Węchadłów na odcinku Brzeście - ulica Republiki Pińczowskiej w miejscowości Pińczów" 2007-2009</t>
  </si>
  <si>
    <t>Budowa sali sportowej ogólnodostepnej przy ul. Szkolnej w Pińczowie 2008-2010</t>
  </si>
  <si>
    <t>Przebudowa drogi w Młodzawach Małych</t>
  </si>
  <si>
    <t>Rozbudowa drogi wojewódzkiej Nr 766 relacji Morawica-Węchadłów na odcinku Brzeście - ulica Republiki Pińczowskiej w miejscowości Pińczów 2007-2009</t>
  </si>
  <si>
    <r>
      <t xml:space="preserve">Różne opłaty i składki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4430</t>
    </r>
  </si>
  <si>
    <t xml:space="preserve">Załącznik nr 6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</si>
  <si>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>Przebudowa ulic: 7 Źródeł i Grodziskowej w Pińczowie 2008-2010</t>
  </si>
  <si>
    <t>Załącznik nr 3 do  Uchwały Nr XXXV/311/09Rady Miejskiej w Pińczowie                                             z dnia 27 maja 2009 r.                                                        w sprawie zmian w budżecie Gminy na rok 2009</t>
  </si>
  <si>
    <t>Przewodniczący</t>
  </si>
  <si>
    <t>Rady Miejskiej</t>
  </si>
  <si>
    <t>Marek OMASTA</t>
  </si>
  <si>
    <t xml:space="preserve">Załącznik nr 4 do  Uchwały Nr XXXV/311/09                                                                          Rady Miejskiej w Pińczowie                                                                                                           z dnia 27 maja 2009 r.                                                                                                                                      w sprawie zmian w budżecie Gminy na rok 2009 </t>
  </si>
  <si>
    <t xml:space="preserve">                                                                                                                                        Przewodniczący</t>
  </si>
  <si>
    <t xml:space="preserve">                                                                                                      Rady Miejskiej</t>
  </si>
  <si>
    <t xml:space="preserve">                                                                                                      Marek OMASTA</t>
  </si>
  <si>
    <t>Załącznik nr 5 do  Uchwały Nr XXXV/311/09                                                                          Rady Miejskiej w Pińczowie                                                                                                           z dnia 27 maja 2009 r.                                                                                                                                      w sprawie zmian w budżecie Gminy na rok 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</si>
</sst>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1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36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7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20" borderId="14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36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12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F1">
      <selection activeCell="O52" sqref="O52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02" t="s">
        <v>228</v>
      </c>
      <c r="N1" s="102"/>
      <c r="O1" s="102"/>
    </row>
    <row r="2" spans="13:15" ht="12.75">
      <c r="M2" s="102"/>
      <c r="N2" s="102"/>
      <c r="O2" s="102"/>
    </row>
    <row r="3" spans="13:15" ht="12.75">
      <c r="M3" s="102"/>
      <c r="N3" s="102"/>
      <c r="O3" s="102"/>
    </row>
    <row r="4" spans="13:15" ht="25.5" customHeight="1">
      <c r="M4" s="102"/>
      <c r="N4" s="102"/>
      <c r="O4" s="102"/>
    </row>
    <row r="5" spans="1:15" ht="18">
      <c r="A5" s="104" t="s">
        <v>194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 t="s">
        <v>18</v>
      </c>
    </row>
    <row r="7" spans="1:15" s="10" customFormat="1" ht="19.5" customHeight="1">
      <c r="A7" s="105" t="s">
        <v>19</v>
      </c>
      <c r="B7" s="105" t="s">
        <v>5</v>
      </c>
      <c r="C7" s="105" t="s">
        <v>17</v>
      </c>
      <c r="D7" s="103" t="s">
        <v>34</v>
      </c>
      <c r="E7" s="103" t="s">
        <v>20</v>
      </c>
      <c r="F7" s="103" t="s">
        <v>162</v>
      </c>
      <c r="G7" s="103" t="s">
        <v>23</v>
      </c>
      <c r="H7" s="103"/>
      <c r="I7" s="103"/>
      <c r="J7" s="103"/>
      <c r="K7" s="103"/>
      <c r="L7" s="103"/>
      <c r="M7" s="103"/>
      <c r="N7" s="103"/>
      <c r="O7" s="103" t="s">
        <v>21</v>
      </c>
    </row>
    <row r="8" spans="1:15" s="10" customFormat="1" ht="19.5" customHeight="1">
      <c r="A8" s="105"/>
      <c r="B8" s="105"/>
      <c r="C8" s="105"/>
      <c r="D8" s="103"/>
      <c r="E8" s="103"/>
      <c r="F8" s="103"/>
      <c r="G8" s="103" t="s">
        <v>163</v>
      </c>
      <c r="H8" s="103" t="s">
        <v>14</v>
      </c>
      <c r="I8" s="103"/>
      <c r="J8" s="103"/>
      <c r="K8" s="103"/>
      <c r="L8" s="103" t="s">
        <v>40</v>
      </c>
      <c r="M8" s="103" t="s">
        <v>151</v>
      </c>
      <c r="N8" s="103" t="s">
        <v>164</v>
      </c>
      <c r="O8" s="103"/>
    </row>
    <row r="9" spans="1:15" s="10" customFormat="1" ht="29.25" customHeight="1">
      <c r="A9" s="105"/>
      <c r="B9" s="105"/>
      <c r="C9" s="105"/>
      <c r="D9" s="103"/>
      <c r="E9" s="103"/>
      <c r="F9" s="103"/>
      <c r="G9" s="103"/>
      <c r="H9" s="103" t="s">
        <v>36</v>
      </c>
      <c r="I9" s="103" t="s">
        <v>32</v>
      </c>
      <c r="J9" s="103" t="s">
        <v>37</v>
      </c>
      <c r="K9" s="103" t="s">
        <v>33</v>
      </c>
      <c r="L9" s="103"/>
      <c r="M9" s="103"/>
      <c r="N9" s="103"/>
      <c r="O9" s="103"/>
    </row>
    <row r="10" spans="1:15" s="10" customFormat="1" ht="19.5" customHeight="1">
      <c r="A10" s="105"/>
      <c r="B10" s="105"/>
      <c r="C10" s="10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s="10" customFormat="1" ht="19.5" customHeight="1">
      <c r="A11" s="105"/>
      <c r="B11" s="105"/>
      <c r="C11" s="105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/>
      <c r="O12" s="7">
        <v>13</v>
      </c>
    </row>
    <row r="13" spans="1:15" ht="63.75">
      <c r="A13" s="45">
        <v>1</v>
      </c>
      <c r="B13" s="46" t="s">
        <v>115</v>
      </c>
      <c r="C13" s="46" t="s">
        <v>116</v>
      </c>
      <c r="D13" s="51" t="s">
        <v>216</v>
      </c>
      <c r="E13" s="48">
        <f>G13+L13+M13+N13+F13</f>
        <v>4956000</v>
      </c>
      <c r="F13" s="48">
        <v>456000</v>
      </c>
      <c r="G13" s="48">
        <f>H13+I13+K13</f>
        <v>450000</v>
      </c>
      <c r="H13" s="48">
        <v>100000</v>
      </c>
      <c r="I13" s="48">
        <v>350000</v>
      </c>
      <c r="J13" s="49" t="s">
        <v>120</v>
      </c>
      <c r="K13" s="48">
        <v>0</v>
      </c>
      <c r="L13" s="48">
        <v>1000000</v>
      </c>
      <c r="M13" s="48">
        <v>3050000</v>
      </c>
      <c r="N13" s="48">
        <v>0</v>
      </c>
      <c r="O13" s="50" t="s">
        <v>121</v>
      </c>
    </row>
    <row r="14" spans="1:15" ht="54" customHeight="1">
      <c r="A14" s="45">
        <v>2</v>
      </c>
      <c r="B14" s="46" t="s">
        <v>115</v>
      </c>
      <c r="C14" s="46" t="s">
        <v>116</v>
      </c>
      <c r="D14" s="51" t="s">
        <v>158</v>
      </c>
      <c r="E14" s="48">
        <f aca="true" t="shared" si="0" ref="E14:E45">G14+L14+M14+N14+F14</f>
        <v>5500000</v>
      </c>
      <c r="F14" s="48">
        <v>1000000</v>
      </c>
      <c r="G14" s="48">
        <f>H14+I14+K14</f>
        <v>4500000</v>
      </c>
      <c r="H14" s="48">
        <f>1449228+100000</f>
        <v>1549228</v>
      </c>
      <c r="I14" s="48">
        <v>450772</v>
      </c>
      <c r="J14" s="49" t="s">
        <v>120</v>
      </c>
      <c r="K14" s="48">
        <v>2500000</v>
      </c>
      <c r="L14" s="48">
        <v>0</v>
      </c>
      <c r="M14" s="48">
        <v>0</v>
      </c>
      <c r="N14" s="48">
        <v>0</v>
      </c>
      <c r="O14" s="50" t="s">
        <v>121</v>
      </c>
    </row>
    <row r="15" spans="1:15" ht="54" customHeight="1">
      <c r="A15" s="45">
        <v>3</v>
      </c>
      <c r="B15" s="46" t="s">
        <v>115</v>
      </c>
      <c r="C15" s="46" t="s">
        <v>116</v>
      </c>
      <c r="D15" s="51" t="s">
        <v>220</v>
      </c>
      <c r="E15" s="48">
        <f t="shared" si="0"/>
        <v>525000</v>
      </c>
      <c r="F15" s="48">
        <v>0</v>
      </c>
      <c r="G15" s="48">
        <v>25000</v>
      </c>
      <c r="H15" s="48">
        <v>25000</v>
      </c>
      <c r="I15" s="48">
        <v>0</v>
      </c>
      <c r="J15" s="49" t="s">
        <v>120</v>
      </c>
      <c r="K15" s="48">
        <v>0</v>
      </c>
      <c r="L15" s="48">
        <v>500000</v>
      </c>
      <c r="M15" s="48">
        <v>0</v>
      </c>
      <c r="N15" s="48">
        <v>0</v>
      </c>
      <c r="O15" s="50" t="s">
        <v>121</v>
      </c>
    </row>
    <row r="16" spans="1:15" ht="12.75">
      <c r="A16" s="107" t="s">
        <v>122</v>
      </c>
      <c r="B16" s="107"/>
      <c r="C16" s="107"/>
      <c r="D16" s="107"/>
      <c r="E16" s="52">
        <f>E14+E13+E15</f>
        <v>10981000</v>
      </c>
      <c r="F16" s="52">
        <f>F14+F13+F15</f>
        <v>1456000</v>
      </c>
      <c r="G16" s="52">
        <f>G14+G13+G15</f>
        <v>4975000</v>
      </c>
      <c r="H16" s="52">
        <f>H14+H13+H15</f>
        <v>1674228</v>
      </c>
      <c r="I16" s="52">
        <f>I14+I13+I15</f>
        <v>800772</v>
      </c>
      <c r="J16" s="52" t="s">
        <v>123</v>
      </c>
      <c r="K16" s="52">
        <f>K14+K13</f>
        <v>2500000</v>
      </c>
      <c r="L16" s="52">
        <f>L14+L13+L15</f>
        <v>1500000</v>
      </c>
      <c r="M16" s="52">
        <f>M14+M13+M15</f>
        <v>3050000</v>
      </c>
      <c r="N16" s="52">
        <f>N14+N13</f>
        <v>0</v>
      </c>
      <c r="O16" s="52" t="s">
        <v>123</v>
      </c>
    </row>
    <row r="17" spans="1:15" ht="63.75">
      <c r="A17" s="45">
        <v>4</v>
      </c>
      <c r="B17" s="46" t="s">
        <v>117</v>
      </c>
      <c r="C17" s="45">
        <v>60013</v>
      </c>
      <c r="D17" s="49" t="s">
        <v>124</v>
      </c>
      <c r="E17" s="48">
        <f t="shared" si="0"/>
        <v>30000</v>
      </c>
      <c r="F17" s="48">
        <v>0</v>
      </c>
      <c r="G17" s="48">
        <f>H17+I17+K17</f>
        <v>30000</v>
      </c>
      <c r="H17" s="48">
        <v>30000</v>
      </c>
      <c r="I17" s="48">
        <v>0</v>
      </c>
      <c r="J17" s="49" t="s">
        <v>120</v>
      </c>
      <c r="K17" s="48">
        <v>0</v>
      </c>
      <c r="L17" s="48">
        <v>0</v>
      </c>
      <c r="M17" s="48">
        <v>0</v>
      </c>
      <c r="N17" s="48">
        <v>0</v>
      </c>
      <c r="O17" s="50" t="s">
        <v>121</v>
      </c>
    </row>
    <row r="18" spans="1:15" ht="114.75">
      <c r="A18" s="45">
        <v>5</v>
      </c>
      <c r="B18" s="46" t="s">
        <v>117</v>
      </c>
      <c r="C18" s="45">
        <v>60013</v>
      </c>
      <c r="D18" s="49" t="s">
        <v>221</v>
      </c>
      <c r="E18" s="48">
        <f t="shared" si="0"/>
        <v>296000</v>
      </c>
      <c r="F18" s="48">
        <v>100000</v>
      </c>
      <c r="G18" s="48">
        <f aca="true" t="shared" si="1" ref="G18:G28">H18+I18+K18</f>
        <v>196000</v>
      </c>
      <c r="H18" s="48">
        <f>20000+26000</f>
        <v>46000</v>
      </c>
      <c r="I18" s="48">
        <v>150000</v>
      </c>
      <c r="J18" s="49" t="s">
        <v>120</v>
      </c>
      <c r="K18" s="48">
        <v>0</v>
      </c>
      <c r="L18" s="48">
        <v>0</v>
      </c>
      <c r="M18" s="48">
        <v>0</v>
      </c>
      <c r="N18" s="48">
        <v>0</v>
      </c>
      <c r="O18" s="50" t="s">
        <v>121</v>
      </c>
    </row>
    <row r="19" spans="1:15" ht="51">
      <c r="A19" s="45">
        <v>6</v>
      </c>
      <c r="B19" s="46" t="s">
        <v>117</v>
      </c>
      <c r="C19" s="45">
        <v>60016</v>
      </c>
      <c r="D19" s="49" t="s">
        <v>188</v>
      </c>
      <c r="E19" s="48">
        <f t="shared" si="0"/>
        <v>194256</v>
      </c>
      <c r="F19" s="48">
        <f>94256+50000</f>
        <v>144256</v>
      </c>
      <c r="G19" s="48">
        <f t="shared" si="1"/>
        <v>50000</v>
      </c>
      <c r="H19" s="48">
        <v>50000</v>
      </c>
      <c r="I19" s="48">
        <v>0</v>
      </c>
      <c r="J19" s="49" t="s">
        <v>120</v>
      </c>
      <c r="K19" s="48">
        <v>0</v>
      </c>
      <c r="L19" s="48">
        <v>0</v>
      </c>
      <c r="M19" s="48">
        <v>0</v>
      </c>
      <c r="N19" s="48">
        <v>0</v>
      </c>
      <c r="O19" s="50" t="s">
        <v>121</v>
      </c>
    </row>
    <row r="20" spans="1:15" ht="63.75">
      <c r="A20" s="45">
        <v>7</v>
      </c>
      <c r="B20" s="46" t="s">
        <v>117</v>
      </c>
      <c r="C20" s="45">
        <v>60016</v>
      </c>
      <c r="D20" s="49" t="s">
        <v>150</v>
      </c>
      <c r="E20" s="48">
        <f t="shared" si="0"/>
        <v>1623594</v>
      </c>
      <c r="F20" s="48">
        <f>34894+988700</f>
        <v>1023594</v>
      </c>
      <c r="G20" s="48">
        <f t="shared" si="1"/>
        <v>600000</v>
      </c>
      <c r="H20" s="48">
        <f>100000-50000</f>
        <v>50000</v>
      </c>
      <c r="I20" s="48">
        <f>500000+50000</f>
        <v>550000</v>
      </c>
      <c r="J20" s="49" t="s">
        <v>120</v>
      </c>
      <c r="K20" s="48">
        <v>0</v>
      </c>
      <c r="L20" s="48">
        <v>0</v>
      </c>
      <c r="M20" s="48">
        <v>0</v>
      </c>
      <c r="N20" s="48">
        <v>0</v>
      </c>
      <c r="O20" s="50" t="s">
        <v>121</v>
      </c>
    </row>
    <row r="21" spans="1:15" ht="51">
      <c r="A21" s="45">
        <v>8</v>
      </c>
      <c r="B21" s="46" t="s">
        <v>117</v>
      </c>
      <c r="C21" s="45">
        <v>60016</v>
      </c>
      <c r="D21" s="49" t="s">
        <v>199</v>
      </c>
      <c r="E21" s="48">
        <f t="shared" si="0"/>
        <v>4600000</v>
      </c>
      <c r="F21" s="48">
        <v>80000</v>
      </c>
      <c r="G21" s="48">
        <f t="shared" si="1"/>
        <v>800000</v>
      </c>
      <c r="H21" s="48">
        <v>0</v>
      </c>
      <c r="I21" s="48">
        <v>800000</v>
      </c>
      <c r="J21" s="49" t="s">
        <v>120</v>
      </c>
      <c r="K21" s="48">
        <v>0</v>
      </c>
      <c r="L21" s="48">
        <f>3520000+200000</f>
        <v>3720000</v>
      </c>
      <c r="M21" s="48">
        <v>0</v>
      </c>
      <c r="N21" s="48">
        <v>0</v>
      </c>
      <c r="O21" s="50" t="s">
        <v>121</v>
      </c>
    </row>
    <row r="22" spans="1:15" ht="89.25">
      <c r="A22" s="45">
        <v>9</v>
      </c>
      <c r="B22" s="46" t="s">
        <v>117</v>
      </c>
      <c r="C22" s="45">
        <v>60016</v>
      </c>
      <c r="D22" s="49" t="s">
        <v>200</v>
      </c>
      <c r="E22" s="48">
        <f t="shared" si="0"/>
        <v>2096990</v>
      </c>
      <c r="F22" s="48">
        <v>206000</v>
      </c>
      <c r="G22" s="48">
        <f>H22+I22+K22+1000000+47000</f>
        <v>1890990</v>
      </c>
      <c r="H22" s="48">
        <f>500000-250000-6010</f>
        <v>243990</v>
      </c>
      <c r="I22" s="48">
        <f>500000+100000</f>
        <v>600000</v>
      </c>
      <c r="J22" s="49" t="s">
        <v>209</v>
      </c>
      <c r="K22" s="48">
        <v>0</v>
      </c>
      <c r="L22" s="48">
        <v>0</v>
      </c>
      <c r="M22" s="48">
        <v>0</v>
      </c>
      <c r="N22" s="48">
        <v>0</v>
      </c>
      <c r="O22" s="50" t="s">
        <v>121</v>
      </c>
    </row>
    <row r="23" spans="1:15" ht="63.75">
      <c r="A23" s="45">
        <v>10</v>
      </c>
      <c r="B23" s="54">
        <v>600</v>
      </c>
      <c r="C23" s="54">
        <v>60016</v>
      </c>
      <c r="D23" s="47" t="s">
        <v>125</v>
      </c>
      <c r="E23" s="48">
        <f t="shared" si="0"/>
        <v>490219</v>
      </c>
      <c r="F23" s="48">
        <f>100219+340000</f>
        <v>440219</v>
      </c>
      <c r="G23" s="48">
        <f t="shared" si="1"/>
        <v>50000</v>
      </c>
      <c r="H23" s="48">
        <v>50000</v>
      </c>
      <c r="I23" s="48">
        <v>0</v>
      </c>
      <c r="J23" s="49" t="s">
        <v>120</v>
      </c>
      <c r="K23" s="48">
        <v>0</v>
      </c>
      <c r="L23" s="48">
        <v>0</v>
      </c>
      <c r="M23" s="48">
        <v>0</v>
      </c>
      <c r="N23" s="48">
        <v>0</v>
      </c>
      <c r="O23" s="50" t="s">
        <v>121</v>
      </c>
    </row>
    <row r="24" spans="1:15" ht="63.75">
      <c r="A24" s="45">
        <v>11</v>
      </c>
      <c r="B24" s="54">
        <v>600</v>
      </c>
      <c r="C24" s="54">
        <v>60016</v>
      </c>
      <c r="D24" s="47" t="s">
        <v>126</v>
      </c>
      <c r="E24" s="48">
        <f t="shared" si="0"/>
        <v>128700</v>
      </c>
      <c r="F24" s="48">
        <v>10000</v>
      </c>
      <c r="G24" s="48">
        <f t="shared" si="1"/>
        <v>118700</v>
      </c>
      <c r="H24" s="48">
        <f>20000-1300</f>
        <v>18700</v>
      </c>
      <c r="I24" s="48">
        <v>100000</v>
      </c>
      <c r="J24" s="49" t="s">
        <v>120</v>
      </c>
      <c r="K24" s="48">
        <v>0</v>
      </c>
      <c r="L24" s="48">
        <v>0</v>
      </c>
      <c r="M24" s="48">
        <v>0</v>
      </c>
      <c r="N24" s="48">
        <v>0</v>
      </c>
      <c r="O24" s="50" t="s">
        <v>121</v>
      </c>
    </row>
    <row r="25" spans="1:15" ht="63.75">
      <c r="A25" s="45">
        <v>12</v>
      </c>
      <c r="B25" s="54">
        <v>600</v>
      </c>
      <c r="C25" s="54">
        <v>60016</v>
      </c>
      <c r="D25" s="47" t="s">
        <v>190</v>
      </c>
      <c r="E25" s="48">
        <f t="shared" si="0"/>
        <v>300000</v>
      </c>
      <c r="F25" s="48">
        <v>5000</v>
      </c>
      <c r="G25" s="48">
        <f t="shared" si="1"/>
        <v>232000</v>
      </c>
      <c r="H25" s="48">
        <f>20000+112000-100000</f>
        <v>32000</v>
      </c>
      <c r="I25" s="48">
        <f>100000+100000</f>
        <v>200000</v>
      </c>
      <c r="J25" s="49" t="s">
        <v>120</v>
      </c>
      <c r="K25" s="48">
        <v>0</v>
      </c>
      <c r="L25" s="48">
        <v>63000</v>
      </c>
      <c r="M25" s="48">
        <v>0</v>
      </c>
      <c r="N25" s="48">
        <v>0</v>
      </c>
      <c r="O25" s="50" t="s">
        <v>121</v>
      </c>
    </row>
    <row r="26" spans="1:15" ht="37.5" customHeight="1">
      <c r="A26" s="45">
        <v>13</v>
      </c>
      <c r="B26" s="54">
        <v>600</v>
      </c>
      <c r="C26" s="54">
        <v>60016</v>
      </c>
      <c r="D26" s="47" t="s">
        <v>159</v>
      </c>
      <c r="E26" s="48">
        <f t="shared" si="0"/>
        <v>855100</v>
      </c>
      <c r="F26" s="48">
        <v>380000</v>
      </c>
      <c r="G26" s="48">
        <f t="shared" si="1"/>
        <v>475100</v>
      </c>
      <c r="H26" s="48">
        <v>30000</v>
      </c>
      <c r="I26" s="48">
        <f>500000-54900</f>
        <v>445100</v>
      </c>
      <c r="J26" s="49" t="s">
        <v>120</v>
      </c>
      <c r="K26" s="48">
        <v>0</v>
      </c>
      <c r="L26" s="48">
        <v>0</v>
      </c>
      <c r="M26" s="48">
        <v>0</v>
      </c>
      <c r="N26" s="48">
        <v>0</v>
      </c>
      <c r="O26" s="50" t="s">
        <v>121</v>
      </c>
    </row>
    <row r="27" spans="1:15" ht="37.5" customHeight="1">
      <c r="A27" s="45">
        <v>14</v>
      </c>
      <c r="B27" s="54">
        <v>600</v>
      </c>
      <c r="C27" s="54">
        <v>60016</v>
      </c>
      <c r="D27" s="47" t="s">
        <v>189</v>
      </c>
      <c r="E27" s="48">
        <f t="shared" si="0"/>
        <v>1220000</v>
      </c>
      <c r="F27" s="48">
        <v>0</v>
      </c>
      <c r="G27" s="48">
        <f t="shared" si="1"/>
        <v>20000</v>
      </c>
      <c r="H27" s="48">
        <v>20000</v>
      </c>
      <c r="I27" s="48">
        <v>0</v>
      </c>
      <c r="J27" s="49" t="s">
        <v>120</v>
      </c>
      <c r="K27" s="48">
        <v>0</v>
      </c>
      <c r="L27" s="48">
        <v>1200000</v>
      </c>
      <c r="M27" s="48">
        <v>0</v>
      </c>
      <c r="N27" s="48">
        <v>0</v>
      </c>
      <c r="O27" s="50" t="s">
        <v>121</v>
      </c>
    </row>
    <row r="28" spans="1:15" ht="51">
      <c r="A28" s="45">
        <v>15</v>
      </c>
      <c r="B28" s="54">
        <v>600</v>
      </c>
      <c r="C28" s="54">
        <v>60016</v>
      </c>
      <c r="D28" s="47" t="s">
        <v>227</v>
      </c>
      <c r="E28" s="48">
        <f t="shared" si="0"/>
        <v>4150000</v>
      </c>
      <c r="F28" s="48">
        <v>0</v>
      </c>
      <c r="G28" s="48">
        <f t="shared" si="1"/>
        <v>150000</v>
      </c>
      <c r="H28" s="48">
        <v>50000</v>
      </c>
      <c r="I28" s="48">
        <f>250000-150000</f>
        <v>100000</v>
      </c>
      <c r="J28" s="49" t="s">
        <v>120</v>
      </c>
      <c r="K28" s="48">
        <v>0</v>
      </c>
      <c r="L28" s="48">
        <f>680000+150000+3170000</f>
        <v>4000000</v>
      </c>
      <c r="M28" s="48">
        <v>0</v>
      </c>
      <c r="N28" s="48">
        <v>0</v>
      </c>
      <c r="O28" s="50" t="s">
        <v>121</v>
      </c>
    </row>
    <row r="29" spans="1:16" s="60" customFormat="1" ht="64.5" customHeight="1">
      <c r="A29" s="106" t="s">
        <v>127</v>
      </c>
      <c r="B29" s="106"/>
      <c r="C29" s="106"/>
      <c r="D29" s="106"/>
      <c r="E29" s="52">
        <f>SUM(E17:E28)</f>
        <v>15984859</v>
      </c>
      <c r="F29" s="52">
        <f>SUM(F17:F28)</f>
        <v>2389069</v>
      </c>
      <c r="G29" s="52">
        <f>SUM(G17:G28)</f>
        <v>4612790</v>
      </c>
      <c r="H29" s="52">
        <f>SUM(H17:H28)</f>
        <v>620690</v>
      </c>
      <c r="I29" s="52">
        <f>SUM(I17:I28)</f>
        <v>2945100</v>
      </c>
      <c r="J29" s="59" t="s">
        <v>208</v>
      </c>
      <c r="K29" s="52">
        <f>K22+K21</f>
        <v>0</v>
      </c>
      <c r="L29" s="52">
        <f>SUM(L17:L28)</f>
        <v>8983000</v>
      </c>
      <c r="M29" s="52">
        <v>0</v>
      </c>
      <c r="N29" s="52">
        <v>0</v>
      </c>
      <c r="O29" s="53" t="s">
        <v>123</v>
      </c>
      <c r="P29" s="81"/>
    </row>
    <row r="30" spans="1:15" ht="51">
      <c r="A30" s="45">
        <v>16</v>
      </c>
      <c r="B30" s="45">
        <v>700</v>
      </c>
      <c r="C30" s="45">
        <v>70095</v>
      </c>
      <c r="D30" s="47" t="s">
        <v>201</v>
      </c>
      <c r="E30" s="48">
        <f t="shared" si="0"/>
        <v>581000</v>
      </c>
      <c r="F30" s="48">
        <v>21000</v>
      </c>
      <c r="G30" s="48">
        <f>70000-10000</f>
        <v>60000</v>
      </c>
      <c r="H30" s="48">
        <f>40000-10000</f>
        <v>30000</v>
      </c>
      <c r="I30" s="48">
        <v>30000</v>
      </c>
      <c r="J30" s="49" t="s">
        <v>120</v>
      </c>
      <c r="K30" s="48">
        <v>0</v>
      </c>
      <c r="L30" s="48">
        <v>500000</v>
      </c>
      <c r="M30" s="48">
        <v>0</v>
      </c>
      <c r="N30" s="48">
        <v>0</v>
      </c>
      <c r="O30" s="50" t="s">
        <v>121</v>
      </c>
    </row>
    <row r="31" spans="1:15" s="60" customFormat="1" ht="35.25" customHeight="1">
      <c r="A31" s="106" t="s">
        <v>128</v>
      </c>
      <c r="B31" s="106"/>
      <c r="C31" s="106"/>
      <c r="D31" s="106"/>
      <c r="E31" s="52">
        <f>E30</f>
        <v>581000</v>
      </c>
      <c r="F31" s="52">
        <f>F30</f>
        <v>21000</v>
      </c>
      <c r="G31" s="52">
        <f>G30</f>
        <v>60000</v>
      </c>
      <c r="H31" s="52">
        <f>H30</f>
        <v>30000</v>
      </c>
      <c r="I31" s="52">
        <f>I30</f>
        <v>30000</v>
      </c>
      <c r="J31" s="52" t="s">
        <v>123</v>
      </c>
      <c r="K31" s="52">
        <f>K30</f>
        <v>0</v>
      </c>
      <c r="L31" s="52">
        <f>L30</f>
        <v>500000</v>
      </c>
      <c r="M31" s="52">
        <f>M30</f>
        <v>0</v>
      </c>
      <c r="N31" s="52">
        <f>N30</f>
        <v>0</v>
      </c>
      <c r="O31" s="52" t="s">
        <v>123</v>
      </c>
    </row>
    <row r="32" spans="1:15" s="60" customFormat="1" ht="57" customHeight="1">
      <c r="A32" s="50">
        <v>17</v>
      </c>
      <c r="B32" s="50">
        <v>750</v>
      </c>
      <c r="C32" s="50">
        <v>75023</v>
      </c>
      <c r="D32" s="51" t="s">
        <v>203</v>
      </c>
      <c r="E32" s="48">
        <f>G32+L32+M32+N32+F32</f>
        <v>59435</v>
      </c>
      <c r="F32" s="48">
        <v>0</v>
      </c>
      <c r="G32" s="48">
        <f>H32+I32+K32</f>
        <v>59000</v>
      </c>
      <c r="H32" s="48">
        <v>59000</v>
      </c>
      <c r="I32" s="48">
        <v>0</v>
      </c>
      <c r="J32" s="49" t="s">
        <v>120</v>
      </c>
      <c r="K32" s="48">
        <v>0</v>
      </c>
      <c r="L32" s="48">
        <v>435</v>
      </c>
      <c r="M32" s="48">
        <v>0</v>
      </c>
      <c r="N32" s="48">
        <v>0</v>
      </c>
      <c r="O32" s="50" t="s">
        <v>121</v>
      </c>
    </row>
    <row r="33" spans="1:15" s="60" customFormat="1" ht="35.25" customHeight="1">
      <c r="A33" s="106" t="s">
        <v>135</v>
      </c>
      <c r="B33" s="106"/>
      <c r="C33" s="106"/>
      <c r="D33" s="106"/>
      <c r="E33" s="52">
        <f>E32</f>
        <v>59435</v>
      </c>
      <c r="F33" s="52">
        <f>F32</f>
        <v>0</v>
      </c>
      <c r="G33" s="52">
        <f>G32</f>
        <v>59000</v>
      </c>
      <c r="H33" s="52">
        <f>H32</f>
        <v>59000</v>
      </c>
      <c r="I33" s="52">
        <f>I32</f>
        <v>0</v>
      </c>
      <c r="J33" s="52" t="s">
        <v>123</v>
      </c>
      <c r="K33" s="52">
        <f>K32</f>
        <v>0</v>
      </c>
      <c r="L33" s="52">
        <f>L32</f>
        <v>435</v>
      </c>
      <c r="M33" s="52">
        <f>M32</f>
        <v>0</v>
      </c>
      <c r="N33" s="52">
        <f>N32</f>
        <v>0</v>
      </c>
      <c r="O33" s="52" t="s">
        <v>204</v>
      </c>
    </row>
    <row r="34" spans="1:15" ht="63.75">
      <c r="A34" s="50">
        <v>18</v>
      </c>
      <c r="B34" s="50">
        <v>801</v>
      </c>
      <c r="C34" s="50">
        <v>80101</v>
      </c>
      <c r="D34" s="51" t="s">
        <v>222</v>
      </c>
      <c r="E34" s="48">
        <f>G34+L34+M34+N34+F34</f>
        <v>5120000</v>
      </c>
      <c r="F34" s="48">
        <v>20000</v>
      </c>
      <c r="G34" s="48">
        <f>H34+I34</f>
        <v>70000</v>
      </c>
      <c r="H34" s="48">
        <v>10000</v>
      </c>
      <c r="I34" s="48">
        <f>90000-30000</f>
        <v>60000</v>
      </c>
      <c r="J34" s="49" t="s">
        <v>120</v>
      </c>
      <c r="K34" s="48">
        <v>0</v>
      </c>
      <c r="L34" s="48">
        <f>5000000+30000</f>
        <v>5030000</v>
      </c>
      <c r="M34" s="48">
        <v>0</v>
      </c>
      <c r="N34" s="48">
        <v>0</v>
      </c>
      <c r="O34" s="50" t="s">
        <v>121</v>
      </c>
    </row>
    <row r="35" spans="1:15" ht="76.5">
      <c r="A35" s="50">
        <v>19</v>
      </c>
      <c r="B35" s="50">
        <v>801</v>
      </c>
      <c r="C35" s="50">
        <v>80110</v>
      </c>
      <c r="D35" s="51" t="s">
        <v>132</v>
      </c>
      <c r="E35" s="48">
        <f t="shared" si="0"/>
        <v>901000</v>
      </c>
      <c r="F35" s="48">
        <v>1000</v>
      </c>
      <c r="G35" s="48">
        <v>600000</v>
      </c>
      <c r="H35" s="48">
        <v>100000</v>
      </c>
      <c r="I35" s="48">
        <v>200000</v>
      </c>
      <c r="J35" s="49" t="s">
        <v>183</v>
      </c>
      <c r="K35" s="48">
        <v>0</v>
      </c>
      <c r="L35" s="48">
        <v>300000</v>
      </c>
      <c r="M35" s="48">
        <v>0</v>
      </c>
      <c r="N35" s="48">
        <v>0</v>
      </c>
      <c r="O35" s="50" t="s">
        <v>121</v>
      </c>
    </row>
    <row r="36" spans="1:15" ht="51">
      <c r="A36" s="106" t="s">
        <v>129</v>
      </c>
      <c r="B36" s="106"/>
      <c r="C36" s="106"/>
      <c r="D36" s="106"/>
      <c r="E36" s="52">
        <f>E35+E34</f>
        <v>6021000</v>
      </c>
      <c r="F36" s="52">
        <f>F35+F34</f>
        <v>21000</v>
      </c>
      <c r="G36" s="52">
        <f>G35+G34</f>
        <v>670000</v>
      </c>
      <c r="H36" s="52">
        <f>H35+H34</f>
        <v>110000</v>
      </c>
      <c r="I36" s="52">
        <f>I35+I34</f>
        <v>260000</v>
      </c>
      <c r="J36" s="59" t="s">
        <v>184</v>
      </c>
      <c r="K36" s="52">
        <f>K35+K34</f>
        <v>0</v>
      </c>
      <c r="L36" s="52">
        <f>L35+L34</f>
        <v>5330000</v>
      </c>
      <c r="M36" s="52">
        <f>M35+M34</f>
        <v>0</v>
      </c>
      <c r="N36" s="52">
        <f>N35+N34</f>
        <v>0</v>
      </c>
      <c r="O36" s="52" t="s">
        <v>123</v>
      </c>
    </row>
    <row r="37" spans="1:15" s="61" customFormat="1" ht="51">
      <c r="A37" s="50">
        <v>20</v>
      </c>
      <c r="B37" s="50">
        <v>900</v>
      </c>
      <c r="C37" s="50">
        <v>90005</v>
      </c>
      <c r="D37" s="51" t="s">
        <v>215</v>
      </c>
      <c r="E37" s="48">
        <f t="shared" si="0"/>
        <v>310000</v>
      </c>
      <c r="F37" s="48">
        <v>0</v>
      </c>
      <c r="G37" s="48">
        <f>H37</f>
        <v>10000</v>
      </c>
      <c r="H37" s="48">
        <v>10000</v>
      </c>
      <c r="I37" s="48">
        <v>0</v>
      </c>
      <c r="J37" s="49" t="s">
        <v>120</v>
      </c>
      <c r="K37" s="48">
        <v>0</v>
      </c>
      <c r="L37" s="48">
        <v>300000</v>
      </c>
      <c r="M37" s="48">
        <v>0</v>
      </c>
      <c r="N37" s="48">
        <v>0</v>
      </c>
      <c r="O37" s="50" t="s">
        <v>121</v>
      </c>
    </row>
    <row r="38" spans="1:15" ht="60.75" customHeight="1">
      <c r="A38" s="45">
        <v>21</v>
      </c>
      <c r="B38" s="46" t="s">
        <v>119</v>
      </c>
      <c r="C38" s="45">
        <v>90095</v>
      </c>
      <c r="D38" s="47" t="s">
        <v>202</v>
      </c>
      <c r="E38" s="48">
        <f t="shared" si="0"/>
        <v>1401000</v>
      </c>
      <c r="F38" s="48">
        <v>1000</v>
      </c>
      <c r="G38" s="48">
        <v>0</v>
      </c>
      <c r="H38" s="48">
        <f>G38</f>
        <v>0</v>
      </c>
      <c r="I38" s="48">
        <v>0</v>
      </c>
      <c r="J38" s="49" t="s">
        <v>120</v>
      </c>
      <c r="K38" s="48">
        <v>0</v>
      </c>
      <c r="L38" s="48">
        <v>1400000</v>
      </c>
      <c r="M38" s="48">
        <v>0</v>
      </c>
      <c r="N38" s="48">
        <v>0</v>
      </c>
      <c r="O38" s="50" t="s">
        <v>121</v>
      </c>
    </row>
    <row r="39" spans="1:15" ht="63.75">
      <c r="A39" s="45">
        <v>22</v>
      </c>
      <c r="B39" s="46" t="s">
        <v>119</v>
      </c>
      <c r="C39" s="45">
        <v>90095</v>
      </c>
      <c r="D39" s="47" t="s">
        <v>133</v>
      </c>
      <c r="E39" s="48">
        <f t="shared" si="0"/>
        <v>3380000</v>
      </c>
      <c r="F39" s="48">
        <v>80000</v>
      </c>
      <c r="G39" s="48">
        <v>800000</v>
      </c>
      <c r="H39" s="48">
        <v>50000</v>
      </c>
      <c r="I39" s="48">
        <v>750000</v>
      </c>
      <c r="J39" s="49" t="s">
        <v>120</v>
      </c>
      <c r="K39" s="48">
        <v>0</v>
      </c>
      <c r="L39" s="48">
        <v>2500000</v>
      </c>
      <c r="M39" s="48">
        <v>0</v>
      </c>
      <c r="N39" s="48">
        <v>0</v>
      </c>
      <c r="O39" s="50" t="s">
        <v>121</v>
      </c>
    </row>
    <row r="40" spans="1:15" s="60" customFormat="1" ht="51">
      <c r="A40" s="106" t="s">
        <v>130</v>
      </c>
      <c r="B40" s="106"/>
      <c r="C40" s="106"/>
      <c r="D40" s="106"/>
      <c r="E40" s="52">
        <f>E39+E38+E37</f>
        <v>5091000</v>
      </c>
      <c r="F40" s="52">
        <f>F39+F38+F37</f>
        <v>81000</v>
      </c>
      <c r="G40" s="52">
        <f>G39+G38+G37</f>
        <v>810000</v>
      </c>
      <c r="H40" s="52">
        <f>H39+H38+H37</f>
        <v>60000</v>
      </c>
      <c r="I40" s="52">
        <f>I39+I38+I37</f>
        <v>750000</v>
      </c>
      <c r="J40" s="59" t="s">
        <v>120</v>
      </c>
      <c r="K40" s="52">
        <f>K39+K38</f>
        <v>0</v>
      </c>
      <c r="L40" s="52">
        <f>L39+L38+L37</f>
        <v>4200000</v>
      </c>
      <c r="M40" s="52">
        <f>M39+M38</f>
        <v>0</v>
      </c>
      <c r="N40" s="52">
        <f>N39+N38</f>
        <v>0</v>
      </c>
      <c r="O40" s="56" t="s">
        <v>123</v>
      </c>
    </row>
    <row r="41" spans="1:15" s="61" customFormat="1" ht="63.75">
      <c r="A41" s="50">
        <v>23</v>
      </c>
      <c r="B41" s="50">
        <v>921</v>
      </c>
      <c r="C41" s="50">
        <v>92109</v>
      </c>
      <c r="D41" s="51" t="s">
        <v>206</v>
      </c>
      <c r="E41" s="48">
        <f>F41+G41+L41+N41+M41</f>
        <v>30000</v>
      </c>
      <c r="F41" s="48">
        <v>0</v>
      </c>
      <c r="G41" s="48">
        <f>H41+I41</f>
        <v>1000</v>
      </c>
      <c r="H41" s="48">
        <v>1000</v>
      </c>
      <c r="I41" s="48">
        <v>0</v>
      </c>
      <c r="J41" s="49" t="s">
        <v>120</v>
      </c>
      <c r="K41" s="48">
        <v>0</v>
      </c>
      <c r="L41" s="48">
        <v>29000</v>
      </c>
      <c r="M41" s="48">
        <v>0</v>
      </c>
      <c r="N41" s="48">
        <v>0</v>
      </c>
      <c r="O41" s="50" t="s">
        <v>121</v>
      </c>
    </row>
    <row r="42" spans="1:15" ht="89.25">
      <c r="A42" s="50">
        <v>24</v>
      </c>
      <c r="B42" s="50">
        <v>921</v>
      </c>
      <c r="C42" s="50">
        <v>92120</v>
      </c>
      <c r="D42" s="51" t="s">
        <v>191</v>
      </c>
      <c r="E42" s="48">
        <f>F42+G42+L42+N42+M42</f>
        <v>5338500</v>
      </c>
      <c r="F42" s="48">
        <f>30500+108000</f>
        <v>138500</v>
      </c>
      <c r="G42" s="48">
        <f>H42+I42</f>
        <v>100000</v>
      </c>
      <c r="H42" s="48">
        <v>50000</v>
      </c>
      <c r="I42" s="48">
        <v>50000</v>
      </c>
      <c r="J42" s="49" t="s">
        <v>120</v>
      </c>
      <c r="K42" s="48">
        <v>0</v>
      </c>
      <c r="L42" s="48">
        <f>2000000+100000</f>
        <v>2100000</v>
      </c>
      <c r="M42" s="48">
        <v>3000000</v>
      </c>
      <c r="N42" s="48">
        <v>0</v>
      </c>
      <c r="O42" s="50" t="s">
        <v>121</v>
      </c>
    </row>
    <row r="43" spans="1:15" ht="51">
      <c r="A43" s="106" t="s">
        <v>160</v>
      </c>
      <c r="B43" s="106"/>
      <c r="C43" s="106"/>
      <c r="D43" s="106"/>
      <c r="E43" s="52">
        <f>E42+E41</f>
        <v>5368500</v>
      </c>
      <c r="F43" s="52">
        <f>F42+F41</f>
        <v>138500</v>
      </c>
      <c r="G43" s="52">
        <f>G42+G41</f>
        <v>101000</v>
      </c>
      <c r="H43" s="52">
        <f>H42+H41</f>
        <v>51000</v>
      </c>
      <c r="I43" s="52">
        <f>I42+I41</f>
        <v>50000</v>
      </c>
      <c r="J43" s="49" t="s">
        <v>120</v>
      </c>
      <c r="K43" s="52">
        <f>K42</f>
        <v>0</v>
      </c>
      <c r="L43" s="52">
        <f>L42+L41</f>
        <v>2129000</v>
      </c>
      <c r="M43" s="52">
        <f>M42</f>
        <v>3000000</v>
      </c>
      <c r="N43" s="52">
        <f>N42</f>
        <v>0</v>
      </c>
      <c r="O43" s="52" t="s">
        <v>123</v>
      </c>
    </row>
    <row r="44" spans="1:15" ht="204">
      <c r="A44" s="50">
        <v>25</v>
      </c>
      <c r="B44" s="51">
        <v>926</v>
      </c>
      <c r="C44" s="51">
        <v>92601</v>
      </c>
      <c r="D44" s="51" t="s">
        <v>192</v>
      </c>
      <c r="E44" s="48">
        <f t="shared" si="0"/>
        <v>1000000</v>
      </c>
      <c r="F44" s="48">
        <v>50000</v>
      </c>
      <c r="G44" s="48">
        <v>0</v>
      </c>
      <c r="H44" s="48">
        <v>0</v>
      </c>
      <c r="I44" s="48">
        <v>0</v>
      </c>
      <c r="J44" s="49" t="s">
        <v>120</v>
      </c>
      <c r="K44" s="48">
        <v>0</v>
      </c>
      <c r="L44" s="48">
        <v>950000</v>
      </c>
      <c r="M44" s="48">
        <v>0</v>
      </c>
      <c r="N44" s="48">
        <v>0</v>
      </c>
      <c r="O44" s="50" t="s">
        <v>121</v>
      </c>
    </row>
    <row r="45" spans="1:15" ht="51">
      <c r="A45" s="50">
        <v>26</v>
      </c>
      <c r="B45" s="51">
        <v>926</v>
      </c>
      <c r="C45" s="51">
        <v>92604</v>
      </c>
      <c r="D45" s="51" t="s">
        <v>161</v>
      </c>
      <c r="E45" s="48">
        <f t="shared" si="0"/>
        <v>6270293</v>
      </c>
      <c r="F45" s="48">
        <v>40293</v>
      </c>
      <c r="G45" s="48">
        <f>H45+I45</f>
        <v>130000</v>
      </c>
      <c r="H45" s="48">
        <v>130000</v>
      </c>
      <c r="I45" s="48">
        <v>0</v>
      </c>
      <c r="J45" s="49" t="s">
        <v>120</v>
      </c>
      <c r="K45" s="48">
        <v>0</v>
      </c>
      <c r="L45" s="48">
        <v>6100000</v>
      </c>
      <c r="M45" s="48">
        <v>0</v>
      </c>
      <c r="N45" s="48">
        <v>0</v>
      </c>
      <c r="O45" s="50" t="s">
        <v>121</v>
      </c>
    </row>
    <row r="46" spans="1:15" ht="12.75">
      <c r="A46" s="106" t="s">
        <v>131</v>
      </c>
      <c r="B46" s="106"/>
      <c r="C46" s="106"/>
      <c r="D46" s="106"/>
      <c r="E46" s="52">
        <f>E44+E45</f>
        <v>7270293</v>
      </c>
      <c r="F46" s="52">
        <f>F44+F45</f>
        <v>90293</v>
      </c>
      <c r="G46" s="52">
        <f>G44+G45</f>
        <v>130000</v>
      </c>
      <c r="H46" s="52">
        <f>H44+H45</f>
        <v>130000</v>
      </c>
      <c r="I46" s="52">
        <f>I44+I45</f>
        <v>0</v>
      </c>
      <c r="J46" s="52" t="s">
        <v>123</v>
      </c>
      <c r="K46" s="52">
        <f>K44+K45</f>
        <v>0</v>
      </c>
      <c r="L46" s="52">
        <f>L44+L45</f>
        <v>7050000</v>
      </c>
      <c r="M46" s="52">
        <f>M44+M45</f>
        <v>0</v>
      </c>
      <c r="N46" s="52">
        <f>N44+N45</f>
        <v>0</v>
      </c>
      <c r="O46" s="56" t="s">
        <v>123</v>
      </c>
    </row>
    <row r="47" spans="1:15" ht="51">
      <c r="A47" s="108" t="s">
        <v>35</v>
      </c>
      <c r="B47" s="108"/>
      <c r="C47" s="108"/>
      <c r="D47" s="108"/>
      <c r="E47" s="57">
        <f>E46+E40+E36+E31+E29+E16+E43+E33</f>
        <v>51357087</v>
      </c>
      <c r="F47" s="57">
        <f>F46+F40+F36+F31+F29+F16+F43+F33</f>
        <v>4196862</v>
      </c>
      <c r="G47" s="57">
        <f>G46+G40+G36+G31+G29+G16+G43+G33</f>
        <v>11417790</v>
      </c>
      <c r="H47" s="57">
        <f>H46+H40+H36+H31+H29+H16+H43+H33</f>
        <v>2734918</v>
      </c>
      <c r="I47" s="57">
        <f>I46+I40+I36+I31+I29+I16+I43+I33</f>
        <v>4835872</v>
      </c>
      <c r="J47" s="59" t="s">
        <v>210</v>
      </c>
      <c r="K47" s="57">
        <f>K46+K40+K36+K31+K29+K16+K43+K33</f>
        <v>2500000</v>
      </c>
      <c r="L47" s="57">
        <f>L46+L40+L36+L31+L29+L16+L43+L33</f>
        <v>29692435</v>
      </c>
      <c r="M47" s="57">
        <f>M46+M40+M36+M31+M29+M16+M43+M33</f>
        <v>6050000</v>
      </c>
      <c r="N47" s="57">
        <f>N46+N40+N36+N31+N29+N16+N43+N33</f>
        <v>0</v>
      </c>
      <c r="O47" s="57" t="s">
        <v>123</v>
      </c>
    </row>
    <row r="48" spans="5:9" ht="12.75">
      <c r="E48" s="44"/>
      <c r="F48" s="44"/>
      <c r="G48" s="44"/>
      <c r="H48" s="44"/>
      <c r="I48" s="44"/>
    </row>
    <row r="49" spans="5:15" ht="12.75">
      <c r="E49" s="44"/>
      <c r="G49" s="44"/>
      <c r="H49" s="44"/>
      <c r="I49" s="44"/>
      <c r="O49" s="1" t="s">
        <v>229</v>
      </c>
    </row>
    <row r="50" spans="5:15" ht="12.75">
      <c r="E50" s="44"/>
      <c r="G50" s="44"/>
      <c r="I50" s="44"/>
      <c r="O50" s="1" t="s">
        <v>230</v>
      </c>
    </row>
    <row r="52" spans="5:15" ht="12.75">
      <c r="E52" s="44"/>
      <c r="F52" s="44"/>
      <c r="G52" s="44"/>
      <c r="H52" s="44"/>
      <c r="I52" s="44"/>
      <c r="J52" s="44"/>
      <c r="K52" s="44"/>
      <c r="L52" s="44"/>
      <c r="M52" s="44"/>
      <c r="O52" s="1" t="s">
        <v>231</v>
      </c>
    </row>
    <row r="53" spans="5:12" ht="12.75">
      <c r="E53" s="44"/>
      <c r="G53" s="44"/>
      <c r="L53" s="44"/>
    </row>
    <row r="54" ht="12.75">
      <c r="H54" s="44"/>
    </row>
    <row r="55" ht="12.75">
      <c r="G55" s="44"/>
    </row>
    <row r="56" spans="7:9" ht="12.75">
      <c r="G56" s="44"/>
      <c r="I56" s="44"/>
    </row>
    <row r="57" ht="12.75">
      <c r="G57" s="44"/>
    </row>
    <row r="58" ht="12.75">
      <c r="G58" s="44"/>
    </row>
  </sheetData>
  <sheetProtection/>
  <mergeCells count="28">
    <mergeCell ref="A40:D40"/>
    <mergeCell ref="A43:D43"/>
    <mergeCell ref="A46:D46"/>
    <mergeCell ref="A47:D47"/>
    <mergeCell ref="A36:D36"/>
    <mergeCell ref="A29:D29"/>
    <mergeCell ref="A31:D31"/>
    <mergeCell ref="A16:D16"/>
    <mergeCell ref="A33:D33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34">
      <selection activeCell="J43" sqref="J43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09" t="s">
        <v>232</v>
      </c>
      <c r="I1" s="109"/>
      <c r="J1" s="109"/>
    </row>
    <row r="2" spans="8:10" ht="12.75" customHeight="1">
      <c r="H2" s="109"/>
      <c r="I2" s="109"/>
      <c r="J2" s="109"/>
    </row>
    <row r="3" spans="8:10" ht="12.75">
      <c r="H3" s="109"/>
      <c r="I3" s="109"/>
      <c r="J3" s="109"/>
    </row>
    <row r="4" spans="8:10" ht="12.75">
      <c r="H4" s="109"/>
      <c r="I4" s="109"/>
      <c r="J4" s="109"/>
    </row>
    <row r="5" spans="8:10" ht="12.75">
      <c r="H5" s="109"/>
      <c r="I5" s="109"/>
      <c r="J5" s="109"/>
    </row>
    <row r="6" spans="1:10" ht="18">
      <c r="A6" s="104" t="s">
        <v>195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customHeight="1">
      <c r="A7" s="5"/>
      <c r="B7" s="5"/>
      <c r="C7" s="5"/>
      <c r="D7" s="5"/>
      <c r="E7" s="5"/>
      <c r="F7" s="5"/>
      <c r="G7" s="5"/>
      <c r="H7" s="5"/>
      <c r="I7" s="5"/>
      <c r="J7" s="4" t="s">
        <v>18</v>
      </c>
    </row>
    <row r="8" spans="1:10" s="10" customFormat="1" ht="19.5" customHeight="1">
      <c r="A8" s="112" t="s">
        <v>19</v>
      </c>
      <c r="B8" s="112" t="s">
        <v>5</v>
      </c>
      <c r="C8" s="112" t="s">
        <v>17</v>
      </c>
      <c r="D8" s="110" t="s">
        <v>39</v>
      </c>
      <c r="E8" s="110" t="s">
        <v>23</v>
      </c>
      <c r="F8" s="110"/>
      <c r="G8" s="110"/>
      <c r="H8" s="110"/>
      <c r="I8" s="110"/>
      <c r="J8" s="110" t="s">
        <v>21</v>
      </c>
    </row>
    <row r="9" spans="1:10" s="10" customFormat="1" ht="19.5" customHeight="1">
      <c r="A9" s="112"/>
      <c r="B9" s="112"/>
      <c r="C9" s="112"/>
      <c r="D9" s="110"/>
      <c r="E9" s="110" t="s">
        <v>172</v>
      </c>
      <c r="F9" s="110" t="s">
        <v>14</v>
      </c>
      <c r="G9" s="110"/>
      <c r="H9" s="110"/>
      <c r="I9" s="110"/>
      <c r="J9" s="110"/>
    </row>
    <row r="10" spans="1:10" s="10" customFormat="1" ht="29.25" customHeight="1">
      <c r="A10" s="112"/>
      <c r="B10" s="112"/>
      <c r="C10" s="112"/>
      <c r="D10" s="110"/>
      <c r="E10" s="110"/>
      <c r="F10" s="110" t="s">
        <v>36</v>
      </c>
      <c r="G10" s="110" t="s">
        <v>32</v>
      </c>
      <c r="H10" s="110" t="s">
        <v>38</v>
      </c>
      <c r="I10" s="110" t="s">
        <v>33</v>
      </c>
      <c r="J10" s="110"/>
    </row>
    <row r="11" spans="1:10" s="10" customFormat="1" ht="19.5" customHeight="1">
      <c r="A11" s="112"/>
      <c r="B11" s="112"/>
      <c r="C11" s="112"/>
      <c r="D11" s="110"/>
      <c r="E11" s="110"/>
      <c r="F11" s="110"/>
      <c r="G11" s="110"/>
      <c r="H11" s="110"/>
      <c r="I11" s="110"/>
      <c r="J11" s="110"/>
    </row>
    <row r="12" spans="1:10" s="10" customFormat="1" ht="19.5" customHeight="1">
      <c r="A12" s="112"/>
      <c r="B12" s="112"/>
      <c r="C12" s="112"/>
      <c r="D12" s="110"/>
      <c r="E12" s="110"/>
      <c r="F12" s="110"/>
      <c r="G12" s="110"/>
      <c r="H12" s="110"/>
      <c r="I12" s="110"/>
      <c r="J12" s="110"/>
    </row>
    <row r="13" spans="1:10" ht="7.5" customHeight="1">
      <c r="A13" s="7">
        <v>1</v>
      </c>
      <c r="B13" s="7">
        <v>2</v>
      </c>
      <c r="C13" s="7">
        <v>3</v>
      </c>
      <c r="D13" s="7">
        <v>4</v>
      </c>
      <c r="E13" s="7">
        <v>6</v>
      </c>
      <c r="F13" s="7">
        <v>7</v>
      </c>
      <c r="G13" s="7">
        <v>8</v>
      </c>
      <c r="H13" s="7">
        <v>9</v>
      </c>
      <c r="I13" s="7">
        <v>10</v>
      </c>
      <c r="J13" s="7">
        <v>11</v>
      </c>
    </row>
    <row r="14" spans="1:10" ht="54" customHeight="1">
      <c r="A14" s="45">
        <v>1</v>
      </c>
      <c r="B14" s="45">
        <v>600</v>
      </c>
      <c r="C14" s="45">
        <v>60016</v>
      </c>
      <c r="D14" s="58" t="s">
        <v>165</v>
      </c>
      <c r="E14" s="55">
        <f>F14+G14</f>
        <v>84000</v>
      </c>
      <c r="F14" s="55">
        <f>100000-16000</f>
        <v>84000</v>
      </c>
      <c r="G14" s="48">
        <v>0</v>
      </c>
      <c r="H14" s="49" t="s">
        <v>22</v>
      </c>
      <c r="I14" s="45">
        <v>0</v>
      </c>
      <c r="J14" s="50" t="s">
        <v>121</v>
      </c>
    </row>
    <row r="15" spans="1:10" ht="60" customHeight="1">
      <c r="A15" s="45">
        <v>2</v>
      </c>
      <c r="B15" s="45">
        <v>600</v>
      </c>
      <c r="C15" s="45">
        <v>60016</v>
      </c>
      <c r="D15" s="58" t="s">
        <v>166</v>
      </c>
      <c r="E15" s="55">
        <f aca="true" t="shared" si="0" ref="E15:E36">F15+G15</f>
        <v>378000</v>
      </c>
      <c r="F15" s="55">
        <f>50000+42000</f>
        <v>92000</v>
      </c>
      <c r="G15" s="48">
        <f>250000+36000</f>
        <v>286000</v>
      </c>
      <c r="H15" s="49" t="s">
        <v>22</v>
      </c>
      <c r="I15" s="45">
        <v>0</v>
      </c>
      <c r="J15" s="50" t="s">
        <v>121</v>
      </c>
    </row>
    <row r="16" spans="1:10" ht="57.75" customHeight="1">
      <c r="A16" s="45">
        <v>3</v>
      </c>
      <c r="B16" s="45">
        <v>600</v>
      </c>
      <c r="C16" s="45">
        <v>60016</v>
      </c>
      <c r="D16" s="58" t="s">
        <v>171</v>
      </c>
      <c r="E16" s="55">
        <f t="shared" si="0"/>
        <v>350000</v>
      </c>
      <c r="F16" s="55">
        <v>50000</v>
      </c>
      <c r="G16" s="48">
        <v>300000</v>
      </c>
      <c r="H16" s="49" t="s">
        <v>22</v>
      </c>
      <c r="I16" s="45">
        <v>0</v>
      </c>
      <c r="J16" s="50" t="s">
        <v>121</v>
      </c>
    </row>
    <row r="17" spans="1:10" ht="57.75" customHeight="1">
      <c r="A17" s="45">
        <v>4</v>
      </c>
      <c r="B17" s="45">
        <v>600</v>
      </c>
      <c r="C17" s="45">
        <v>60016</v>
      </c>
      <c r="D17" s="58" t="s">
        <v>174</v>
      </c>
      <c r="E17" s="55">
        <f t="shared" si="0"/>
        <v>63210</v>
      </c>
      <c r="F17" s="55">
        <f>10000-790</f>
        <v>9210</v>
      </c>
      <c r="G17" s="48">
        <f>90000-36000</f>
        <v>54000</v>
      </c>
      <c r="H17" s="49" t="s">
        <v>22</v>
      </c>
      <c r="I17" s="45">
        <v>0</v>
      </c>
      <c r="J17" s="50" t="s">
        <v>121</v>
      </c>
    </row>
    <row r="18" spans="1:10" ht="57.75" customHeight="1">
      <c r="A18" s="45">
        <v>5</v>
      </c>
      <c r="B18" s="45">
        <v>600</v>
      </c>
      <c r="C18" s="45">
        <v>60016</v>
      </c>
      <c r="D18" s="58" t="s">
        <v>167</v>
      </c>
      <c r="E18" s="55">
        <f t="shared" si="0"/>
        <v>220000</v>
      </c>
      <c r="F18" s="55">
        <v>20000</v>
      </c>
      <c r="G18" s="48">
        <v>200000</v>
      </c>
      <c r="H18" s="49" t="s">
        <v>22</v>
      </c>
      <c r="I18" s="45">
        <v>0</v>
      </c>
      <c r="J18" s="50" t="s">
        <v>121</v>
      </c>
    </row>
    <row r="19" spans="1:10" ht="57.75" customHeight="1">
      <c r="A19" s="45">
        <v>6</v>
      </c>
      <c r="B19" s="45">
        <v>600</v>
      </c>
      <c r="C19" s="45">
        <v>60016</v>
      </c>
      <c r="D19" s="58" t="s">
        <v>185</v>
      </c>
      <c r="E19" s="55">
        <f t="shared" si="0"/>
        <v>107500</v>
      </c>
      <c r="F19" s="55">
        <f>10000+7500</f>
        <v>17500</v>
      </c>
      <c r="G19" s="48">
        <v>90000</v>
      </c>
      <c r="H19" s="49" t="s">
        <v>22</v>
      </c>
      <c r="I19" s="45">
        <v>0</v>
      </c>
      <c r="J19" s="50" t="s">
        <v>121</v>
      </c>
    </row>
    <row r="20" spans="1:10" ht="57.75" customHeight="1">
      <c r="A20" s="45">
        <v>7</v>
      </c>
      <c r="B20" s="45">
        <v>600</v>
      </c>
      <c r="C20" s="45">
        <v>60016</v>
      </c>
      <c r="D20" s="58" t="s">
        <v>186</v>
      </c>
      <c r="E20" s="55">
        <f t="shared" si="0"/>
        <v>171500</v>
      </c>
      <c r="F20" s="55">
        <f>50000-28500+4100</f>
        <v>25600</v>
      </c>
      <c r="G20" s="48">
        <f>150000-4100</f>
        <v>145900</v>
      </c>
      <c r="H20" s="49" t="s">
        <v>22</v>
      </c>
      <c r="I20" s="45">
        <v>0</v>
      </c>
      <c r="J20" s="50" t="s">
        <v>121</v>
      </c>
    </row>
    <row r="21" spans="1:10" ht="57.75" customHeight="1">
      <c r="A21" s="45">
        <v>8</v>
      </c>
      <c r="B21" s="45">
        <v>600</v>
      </c>
      <c r="C21" s="45">
        <v>60016</v>
      </c>
      <c r="D21" s="58" t="s">
        <v>187</v>
      </c>
      <c r="E21" s="55">
        <f t="shared" si="0"/>
        <v>146500</v>
      </c>
      <c r="F21" s="55">
        <f>50000-3500</f>
        <v>46500</v>
      </c>
      <c r="G21" s="48">
        <v>100000</v>
      </c>
      <c r="H21" s="49" t="s">
        <v>22</v>
      </c>
      <c r="I21" s="45">
        <v>0</v>
      </c>
      <c r="J21" s="50" t="s">
        <v>121</v>
      </c>
    </row>
    <row r="22" spans="1:10" ht="57.75" customHeight="1">
      <c r="A22" s="45">
        <v>9</v>
      </c>
      <c r="B22" s="45">
        <v>600</v>
      </c>
      <c r="C22" s="45">
        <v>60016</v>
      </c>
      <c r="D22" s="58" t="s">
        <v>214</v>
      </c>
      <c r="E22" s="55">
        <f t="shared" si="0"/>
        <v>20000</v>
      </c>
      <c r="F22" s="55">
        <v>20000</v>
      </c>
      <c r="G22" s="48">
        <v>0</v>
      </c>
      <c r="H22" s="49" t="s">
        <v>22</v>
      </c>
      <c r="I22" s="45">
        <v>0</v>
      </c>
      <c r="J22" s="50" t="s">
        <v>121</v>
      </c>
    </row>
    <row r="23" spans="1:10" ht="57.75" customHeight="1">
      <c r="A23" s="45">
        <v>10</v>
      </c>
      <c r="B23" s="45">
        <v>600</v>
      </c>
      <c r="C23" s="45">
        <v>60016</v>
      </c>
      <c r="D23" s="58" t="s">
        <v>223</v>
      </c>
      <c r="E23" s="55">
        <f t="shared" si="0"/>
        <v>60000</v>
      </c>
      <c r="F23" s="55">
        <v>1000</v>
      </c>
      <c r="G23" s="48">
        <v>59000</v>
      </c>
      <c r="H23" s="49" t="s">
        <v>22</v>
      </c>
      <c r="I23" s="45">
        <v>0</v>
      </c>
      <c r="J23" s="50" t="s">
        <v>121</v>
      </c>
    </row>
    <row r="24" spans="1:10" s="60" customFormat="1" ht="57.75" customHeight="1">
      <c r="A24" s="111" t="s">
        <v>127</v>
      </c>
      <c r="B24" s="111"/>
      <c r="C24" s="111"/>
      <c r="D24" s="111"/>
      <c r="E24" s="62">
        <f>F24+G24</f>
        <v>1600710</v>
      </c>
      <c r="F24" s="62">
        <f>F18+F16+F15+F14+F17+F19+F20+F21+F22+F23</f>
        <v>365810</v>
      </c>
      <c r="G24" s="62">
        <f>G18+G16+G15+G14+G17+G19+G20+G21+G22+G23</f>
        <v>1234900</v>
      </c>
      <c r="H24" s="59" t="s">
        <v>22</v>
      </c>
      <c r="I24" s="56">
        <v>0</v>
      </c>
      <c r="J24" s="53" t="s">
        <v>123</v>
      </c>
    </row>
    <row r="25" spans="1:10" s="61" customFormat="1" ht="57.75" customHeight="1">
      <c r="A25" s="45">
        <v>11</v>
      </c>
      <c r="B25" s="45">
        <v>700</v>
      </c>
      <c r="C25" s="45">
        <v>70005</v>
      </c>
      <c r="D25" s="87" t="s">
        <v>149</v>
      </c>
      <c r="E25" s="55">
        <f t="shared" si="0"/>
        <v>100000</v>
      </c>
      <c r="F25" s="55">
        <v>100000</v>
      </c>
      <c r="G25" s="55">
        <v>0</v>
      </c>
      <c r="H25" s="49" t="s">
        <v>22</v>
      </c>
      <c r="I25" s="45">
        <v>0</v>
      </c>
      <c r="J25" s="50" t="s">
        <v>121</v>
      </c>
    </row>
    <row r="26" spans="1:10" s="61" customFormat="1" ht="57.75" customHeight="1">
      <c r="A26" s="45">
        <v>12</v>
      </c>
      <c r="B26" s="45">
        <v>700</v>
      </c>
      <c r="C26" s="45">
        <v>70095</v>
      </c>
      <c r="D26" s="51" t="s">
        <v>207</v>
      </c>
      <c r="E26" s="55">
        <f>F26</f>
        <v>75000</v>
      </c>
      <c r="F26" s="55">
        <v>75000</v>
      </c>
      <c r="G26" s="55">
        <v>0</v>
      </c>
      <c r="H26" s="49" t="s">
        <v>22</v>
      </c>
      <c r="I26" s="45">
        <v>0</v>
      </c>
      <c r="J26" s="50" t="s">
        <v>121</v>
      </c>
    </row>
    <row r="27" spans="1:10" s="60" customFormat="1" ht="57.75" customHeight="1">
      <c r="A27" s="111" t="s">
        <v>128</v>
      </c>
      <c r="B27" s="111"/>
      <c r="C27" s="111"/>
      <c r="D27" s="111"/>
      <c r="E27" s="62">
        <f>F27+G27</f>
        <v>175000</v>
      </c>
      <c r="F27" s="62">
        <f>F25+F26</f>
        <v>175000</v>
      </c>
      <c r="G27" s="62">
        <v>0</v>
      </c>
      <c r="H27" s="59" t="s">
        <v>22</v>
      </c>
      <c r="I27" s="56">
        <v>0</v>
      </c>
      <c r="J27" s="53" t="s">
        <v>123</v>
      </c>
    </row>
    <row r="28" spans="1:10" s="61" customFormat="1" ht="57.75" customHeight="1">
      <c r="A28" s="45">
        <v>13</v>
      </c>
      <c r="B28" s="45">
        <v>750</v>
      </c>
      <c r="C28" s="45">
        <v>75023</v>
      </c>
      <c r="D28" s="58" t="s">
        <v>134</v>
      </c>
      <c r="E28" s="55">
        <f>F28+G28</f>
        <v>23798</v>
      </c>
      <c r="F28" s="55">
        <f>100000-15000-59000-2202</f>
        <v>23798</v>
      </c>
      <c r="G28" s="55">
        <v>0</v>
      </c>
      <c r="H28" s="49" t="s">
        <v>22</v>
      </c>
      <c r="I28" s="45">
        <v>0</v>
      </c>
      <c r="J28" s="50" t="s">
        <v>121</v>
      </c>
    </row>
    <row r="29" spans="1:10" s="61" customFormat="1" ht="57.75" customHeight="1">
      <c r="A29" s="45">
        <v>14</v>
      </c>
      <c r="B29" s="45">
        <v>750</v>
      </c>
      <c r="C29" s="45">
        <v>75023</v>
      </c>
      <c r="D29" s="58" t="s">
        <v>205</v>
      </c>
      <c r="E29" s="55">
        <v>15000</v>
      </c>
      <c r="F29" s="55">
        <v>15000</v>
      </c>
      <c r="G29" s="55">
        <v>0</v>
      </c>
      <c r="H29" s="49" t="s">
        <v>22</v>
      </c>
      <c r="I29" s="45">
        <v>0</v>
      </c>
      <c r="J29" s="50" t="s">
        <v>121</v>
      </c>
    </row>
    <row r="30" spans="1:10" s="61" customFormat="1" ht="57.75" customHeight="1">
      <c r="A30" s="45">
        <v>15</v>
      </c>
      <c r="B30" s="45">
        <v>750</v>
      </c>
      <c r="C30" s="45">
        <v>75023</v>
      </c>
      <c r="D30" s="58" t="s">
        <v>198</v>
      </c>
      <c r="E30" s="55">
        <f>F30</f>
        <v>30000</v>
      </c>
      <c r="F30" s="55">
        <v>30000</v>
      </c>
      <c r="G30" s="55">
        <v>0</v>
      </c>
      <c r="H30" s="49" t="s">
        <v>22</v>
      </c>
      <c r="I30" s="45">
        <v>0</v>
      </c>
      <c r="J30" s="50" t="s">
        <v>121</v>
      </c>
    </row>
    <row r="31" spans="1:10" s="60" customFormat="1" ht="57.75" customHeight="1">
      <c r="A31" s="111" t="s">
        <v>135</v>
      </c>
      <c r="B31" s="111"/>
      <c r="C31" s="111"/>
      <c r="D31" s="111"/>
      <c r="E31" s="62">
        <f>F31+G31</f>
        <v>68798</v>
      </c>
      <c r="F31" s="62">
        <f>F28+F30+F29</f>
        <v>68798</v>
      </c>
      <c r="G31" s="62">
        <f>G28+G30</f>
        <v>0</v>
      </c>
      <c r="H31" s="59" t="s">
        <v>22</v>
      </c>
      <c r="I31" s="56">
        <v>0</v>
      </c>
      <c r="J31" s="53" t="s">
        <v>123</v>
      </c>
    </row>
    <row r="32" spans="1:10" s="61" customFormat="1" ht="57.75" customHeight="1">
      <c r="A32" s="45">
        <v>16</v>
      </c>
      <c r="B32" s="45">
        <v>853</v>
      </c>
      <c r="C32" s="45">
        <v>85395</v>
      </c>
      <c r="D32" s="51" t="s">
        <v>211</v>
      </c>
      <c r="E32" s="55">
        <f>F32+G32+I32+629</f>
        <v>12500</v>
      </c>
      <c r="F32" s="55">
        <v>0</v>
      </c>
      <c r="G32" s="55">
        <v>0</v>
      </c>
      <c r="H32" s="49" t="s">
        <v>219</v>
      </c>
      <c r="I32" s="48">
        <f>11871</f>
        <v>11871</v>
      </c>
      <c r="J32" s="50" t="s">
        <v>213</v>
      </c>
    </row>
    <row r="33" spans="1:10" s="60" customFormat="1" ht="57.75" customHeight="1">
      <c r="A33" s="56"/>
      <c r="B33" s="113" t="s">
        <v>212</v>
      </c>
      <c r="C33" s="114"/>
      <c r="D33" s="115"/>
      <c r="E33" s="62">
        <f>E32</f>
        <v>12500</v>
      </c>
      <c r="F33" s="62">
        <f>F32</f>
        <v>0</v>
      </c>
      <c r="G33" s="62">
        <f>G32</f>
        <v>0</v>
      </c>
      <c r="H33" s="59" t="str">
        <f>H32</f>
        <v>A.      
B.
C.629 - dotacja rozwojowa
D. </v>
      </c>
      <c r="I33" s="52">
        <f>I32</f>
        <v>11871</v>
      </c>
      <c r="J33" s="53" t="s">
        <v>204</v>
      </c>
    </row>
    <row r="34" spans="1:10" ht="54.75" customHeight="1">
      <c r="A34" s="45">
        <v>17</v>
      </c>
      <c r="B34" s="45">
        <v>900</v>
      </c>
      <c r="C34" s="45">
        <v>90015</v>
      </c>
      <c r="D34" s="58" t="s">
        <v>169</v>
      </c>
      <c r="E34" s="55">
        <f t="shared" si="0"/>
        <v>200000</v>
      </c>
      <c r="F34" s="48">
        <v>50000</v>
      </c>
      <c r="G34" s="48">
        <v>150000</v>
      </c>
      <c r="H34" s="49" t="s">
        <v>22</v>
      </c>
      <c r="I34" s="45">
        <v>0</v>
      </c>
      <c r="J34" s="50" t="s">
        <v>121</v>
      </c>
    </row>
    <row r="35" spans="1:10" s="60" customFormat="1" ht="54.75" customHeight="1">
      <c r="A35" s="111" t="s">
        <v>130</v>
      </c>
      <c r="B35" s="111"/>
      <c r="C35" s="111"/>
      <c r="D35" s="111"/>
      <c r="E35" s="62">
        <f t="shared" si="0"/>
        <v>200000</v>
      </c>
      <c r="F35" s="52">
        <f>F34</f>
        <v>50000</v>
      </c>
      <c r="G35" s="52">
        <f>G34</f>
        <v>150000</v>
      </c>
      <c r="H35" s="59" t="s">
        <v>170</v>
      </c>
      <c r="I35" s="56">
        <v>0</v>
      </c>
      <c r="J35" s="53" t="s">
        <v>123</v>
      </c>
    </row>
    <row r="36" spans="1:10" s="61" customFormat="1" ht="54.75" customHeight="1">
      <c r="A36" s="45">
        <v>18</v>
      </c>
      <c r="B36" s="45">
        <v>921</v>
      </c>
      <c r="C36" s="45">
        <v>92109</v>
      </c>
      <c r="D36" s="51" t="s">
        <v>168</v>
      </c>
      <c r="E36" s="55">
        <f t="shared" si="0"/>
        <v>97000</v>
      </c>
      <c r="F36" s="48">
        <f>35000+62000</f>
        <v>97000</v>
      </c>
      <c r="G36" s="48">
        <v>0</v>
      </c>
      <c r="H36" s="49" t="s">
        <v>22</v>
      </c>
      <c r="I36" s="45">
        <v>0</v>
      </c>
      <c r="J36" s="50" t="s">
        <v>121</v>
      </c>
    </row>
    <row r="37" spans="1:10" s="60" customFormat="1" ht="54.75" customHeight="1">
      <c r="A37" s="111" t="s">
        <v>160</v>
      </c>
      <c r="B37" s="111"/>
      <c r="C37" s="111"/>
      <c r="D37" s="111"/>
      <c r="E37" s="62">
        <f>F37+G37</f>
        <v>97000</v>
      </c>
      <c r="F37" s="52">
        <f>F36</f>
        <v>97000</v>
      </c>
      <c r="G37" s="52">
        <f>G36</f>
        <v>0</v>
      </c>
      <c r="H37" s="59" t="s">
        <v>170</v>
      </c>
      <c r="I37" s="56">
        <v>0</v>
      </c>
      <c r="J37" s="53" t="s">
        <v>123</v>
      </c>
    </row>
    <row r="38" spans="1:10" s="60" customFormat="1" ht="66.75" customHeight="1">
      <c r="A38" s="111" t="s">
        <v>35</v>
      </c>
      <c r="B38" s="111"/>
      <c r="C38" s="111"/>
      <c r="D38" s="111"/>
      <c r="E38" s="62">
        <f>F38+G38+I38+629</f>
        <v>2154008</v>
      </c>
      <c r="F38" s="52">
        <f>F37+F35+F31+F27+F24+F33</f>
        <v>756608</v>
      </c>
      <c r="G38" s="52">
        <f>G37+G35+G31+G27+G24+G33</f>
        <v>1384900</v>
      </c>
      <c r="H38" s="59" t="str">
        <f>H33</f>
        <v>A.      
B.
C.629 - dotacja rozwojowa
D. </v>
      </c>
      <c r="I38" s="52">
        <f>I33</f>
        <v>11871</v>
      </c>
      <c r="J38" s="56" t="s">
        <v>123</v>
      </c>
    </row>
    <row r="39" ht="12.75">
      <c r="E39" s="44"/>
    </row>
    <row r="40" spans="5:10" ht="12.75">
      <c r="E40" s="44"/>
      <c r="J40" s="1" t="s">
        <v>229</v>
      </c>
    </row>
    <row r="41" spans="5:10" ht="12.75">
      <c r="E41" s="44"/>
      <c r="J41" s="1" t="s">
        <v>230</v>
      </c>
    </row>
    <row r="43" ht="12.75">
      <c r="J43" s="1" t="s">
        <v>231</v>
      </c>
    </row>
    <row r="44" ht="12.75">
      <c r="F44" s="44"/>
    </row>
    <row r="45" spans="5:7" ht="12.75">
      <c r="E45" s="44"/>
      <c r="F45" s="44"/>
      <c r="G45" s="44"/>
    </row>
    <row r="47" ht="12.75">
      <c r="G47" s="44"/>
    </row>
  </sheetData>
  <sheetProtection/>
  <mergeCells count="21">
    <mergeCell ref="A37:D37"/>
    <mergeCell ref="A24:D24"/>
    <mergeCell ref="A31:D31"/>
    <mergeCell ref="A35:D35"/>
    <mergeCell ref="A27:D27"/>
    <mergeCell ref="B33:D33"/>
    <mergeCell ref="A38:D38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H1:J5"/>
    <mergeCell ref="F10:F12"/>
    <mergeCell ref="G10:G12"/>
    <mergeCell ref="H10:H12"/>
    <mergeCell ref="I10:I12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workbookViewId="0" topLeftCell="A1">
      <selection activeCell="C1" sqref="C1:F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 customHeight="1">
      <c r="C1" s="109" t="s">
        <v>236</v>
      </c>
      <c r="D1" s="109"/>
      <c r="E1" s="109"/>
      <c r="F1" s="109"/>
    </row>
    <row r="2" spans="3:6" ht="12.75" customHeight="1">
      <c r="C2" s="109"/>
      <c r="D2" s="109"/>
      <c r="E2" s="109"/>
      <c r="F2" s="109"/>
    </row>
    <row r="3" spans="3:6" ht="12.75">
      <c r="C3" s="109"/>
      <c r="D3" s="109"/>
      <c r="E3" s="109"/>
      <c r="F3" s="109"/>
    </row>
    <row r="4" spans="3:6" ht="12.75">
      <c r="C4" s="109"/>
      <c r="D4" s="109"/>
      <c r="E4" s="109"/>
      <c r="F4" s="109"/>
    </row>
    <row r="5" spans="3:6" ht="19.5" customHeight="1">
      <c r="C5" s="109"/>
      <c r="D5" s="109"/>
      <c r="E5" s="109"/>
      <c r="F5" s="109"/>
    </row>
    <row r="6" spans="1:4" ht="15" customHeight="1">
      <c r="A6" s="118" t="s">
        <v>196</v>
      </c>
      <c r="B6" s="118"/>
      <c r="C6" s="118"/>
      <c r="D6" s="118"/>
    </row>
    <row r="7" ht="4.5" customHeight="1">
      <c r="A7" s="36"/>
    </row>
    <row r="8" ht="12.75">
      <c r="D8" s="25" t="s">
        <v>18</v>
      </c>
    </row>
    <row r="9" spans="1:4" ht="15" customHeight="1">
      <c r="A9" s="112" t="s">
        <v>19</v>
      </c>
      <c r="B9" s="112" t="s">
        <v>8</v>
      </c>
      <c r="C9" s="110" t="s">
        <v>63</v>
      </c>
      <c r="D9" s="110" t="s">
        <v>193</v>
      </c>
    </row>
    <row r="10" spans="1:4" ht="15" customHeight="1">
      <c r="A10" s="112"/>
      <c r="B10" s="112"/>
      <c r="C10" s="112"/>
      <c r="D10" s="110"/>
    </row>
    <row r="11" spans="1:4" ht="15.75" customHeight="1">
      <c r="A11" s="112"/>
      <c r="B11" s="112"/>
      <c r="C11" s="112"/>
      <c r="D11" s="110"/>
    </row>
    <row r="12" spans="1:4" s="38" customFormat="1" ht="6.75" customHeight="1">
      <c r="A12" s="37">
        <v>1</v>
      </c>
      <c r="B12" s="37">
        <v>2</v>
      </c>
      <c r="C12" s="37">
        <v>3</v>
      </c>
      <c r="D12" s="37">
        <v>4</v>
      </c>
    </row>
    <row r="13" spans="1:4" ht="18.75" customHeight="1">
      <c r="A13" s="117" t="s">
        <v>64</v>
      </c>
      <c r="B13" s="117"/>
      <c r="C13" s="39"/>
      <c r="D13" s="63">
        <f>D14+D26+D15</f>
        <v>8129866</v>
      </c>
    </row>
    <row r="14" spans="1:5" ht="18.75" customHeight="1">
      <c r="A14" s="24" t="s">
        <v>10</v>
      </c>
      <c r="B14" s="31" t="s">
        <v>65</v>
      </c>
      <c r="C14" s="24" t="s">
        <v>66</v>
      </c>
      <c r="D14" s="72">
        <v>5670772</v>
      </c>
      <c r="E14" s="44"/>
    </row>
    <row r="15" spans="1:6" ht="18.75" customHeight="1">
      <c r="A15" s="22" t="s">
        <v>11</v>
      </c>
      <c r="B15" s="32" t="s">
        <v>67</v>
      </c>
      <c r="C15" s="22" t="s">
        <v>66</v>
      </c>
      <c r="D15" s="73">
        <v>550000</v>
      </c>
      <c r="E15" s="44"/>
      <c r="F15" s="44"/>
    </row>
    <row r="16" spans="1:4" ht="51">
      <c r="A16" s="22" t="s">
        <v>12</v>
      </c>
      <c r="B16" s="40" t="s">
        <v>68</v>
      </c>
      <c r="C16" s="22" t="s">
        <v>69</v>
      </c>
      <c r="D16" s="73"/>
    </row>
    <row r="17" spans="1:4" ht="18.75" customHeight="1">
      <c r="A17" s="22" t="s">
        <v>4</v>
      </c>
      <c r="B17" s="32" t="s">
        <v>70</v>
      </c>
      <c r="C17" s="22" t="s">
        <v>71</v>
      </c>
      <c r="D17" s="73"/>
    </row>
    <row r="18" spans="1:4" ht="18.75" customHeight="1">
      <c r="A18" s="22" t="s">
        <v>72</v>
      </c>
      <c r="B18" s="32" t="s">
        <v>73</v>
      </c>
      <c r="C18" s="22" t="s">
        <v>114</v>
      </c>
      <c r="D18" s="73"/>
    </row>
    <row r="19" spans="1:4" ht="18.75" customHeight="1">
      <c r="A19" s="22" t="s">
        <v>74</v>
      </c>
      <c r="B19" s="32" t="s">
        <v>75</v>
      </c>
      <c r="C19" s="22" t="s">
        <v>76</v>
      </c>
      <c r="D19" s="73"/>
    </row>
    <row r="20" spans="1:4" ht="18.75" customHeight="1">
      <c r="A20" s="22" t="s">
        <v>77</v>
      </c>
      <c r="B20" s="32" t="s">
        <v>78</v>
      </c>
      <c r="C20" s="22" t="s">
        <v>79</v>
      </c>
      <c r="D20" s="73"/>
    </row>
    <row r="21" spans="1:4" ht="44.25" customHeight="1">
      <c r="A21" s="22" t="s">
        <v>80</v>
      </c>
      <c r="B21" s="40" t="s">
        <v>81</v>
      </c>
      <c r="C21" s="22" t="s">
        <v>82</v>
      </c>
      <c r="D21" s="73"/>
    </row>
    <row r="22" spans="1:4" ht="18.75" customHeight="1">
      <c r="A22" s="22" t="s">
        <v>83</v>
      </c>
      <c r="B22" s="32" t="s">
        <v>84</v>
      </c>
      <c r="C22" s="22" t="s">
        <v>85</v>
      </c>
      <c r="D22" s="73"/>
    </row>
    <row r="23" spans="1:4" ht="18.75" customHeight="1">
      <c r="A23" s="22" t="s">
        <v>86</v>
      </c>
      <c r="B23" s="32" t="s">
        <v>87</v>
      </c>
      <c r="C23" s="22" t="s">
        <v>88</v>
      </c>
      <c r="D23" s="73"/>
    </row>
    <row r="24" spans="1:4" ht="18.75" customHeight="1">
      <c r="A24" s="22" t="s">
        <v>89</v>
      </c>
      <c r="B24" s="32" t="s">
        <v>90</v>
      </c>
      <c r="C24" s="22" t="s">
        <v>91</v>
      </c>
      <c r="D24" s="73"/>
    </row>
    <row r="25" spans="1:4" ht="18.75" customHeight="1">
      <c r="A25" s="22" t="s">
        <v>92</v>
      </c>
      <c r="B25" s="32" t="s">
        <v>93</v>
      </c>
      <c r="C25" s="22" t="s">
        <v>94</v>
      </c>
      <c r="D25" s="73"/>
    </row>
    <row r="26" spans="1:5" ht="18.75" customHeight="1">
      <c r="A26" s="22" t="s">
        <v>95</v>
      </c>
      <c r="B26" s="32" t="s">
        <v>96</v>
      </c>
      <c r="C26" s="22" t="s">
        <v>97</v>
      </c>
      <c r="D26" s="73">
        <f>1723305+185789</f>
        <v>1909094</v>
      </c>
      <c r="E26" s="44"/>
    </row>
    <row r="27" spans="1:4" ht="18.75" customHeight="1">
      <c r="A27" s="23" t="s">
        <v>98</v>
      </c>
      <c r="B27" s="33" t="s">
        <v>99</v>
      </c>
      <c r="C27" s="23" t="s">
        <v>100</v>
      </c>
      <c r="D27" s="74"/>
    </row>
    <row r="28" spans="1:4" ht="18.75" customHeight="1">
      <c r="A28" s="117" t="s">
        <v>101</v>
      </c>
      <c r="B28" s="117"/>
      <c r="C28" s="39"/>
      <c r="D28" s="63">
        <f>D29+D30+D31</f>
        <v>1723305</v>
      </c>
    </row>
    <row r="29" spans="1:4" ht="18.75" customHeight="1">
      <c r="A29" s="24" t="s">
        <v>10</v>
      </c>
      <c r="B29" s="31" t="s">
        <v>102</v>
      </c>
      <c r="C29" s="24" t="s">
        <v>103</v>
      </c>
      <c r="D29" s="72">
        <f>660000+612000</f>
        <v>1272000</v>
      </c>
    </row>
    <row r="30" spans="1:4" ht="18.75" customHeight="1">
      <c r="A30" s="22" t="s">
        <v>11</v>
      </c>
      <c r="B30" s="32" t="s">
        <v>104</v>
      </c>
      <c r="C30" s="22" t="s">
        <v>103</v>
      </c>
      <c r="D30" s="73">
        <v>335305</v>
      </c>
    </row>
    <row r="31" spans="1:4" ht="38.25">
      <c r="A31" s="22" t="s">
        <v>12</v>
      </c>
      <c r="B31" s="40" t="s">
        <v>105</v>
      </c>
      <c r="C31" s="22" t="s">
        <v>106</v>
      </c>
      <c r="D31" s="73">
        <v>116000</v>
      </c>
    </row>
    <row r="32" spans="1:4" ht="18.75" customHeight="1">
      <c r="A32" s="22" t="s">
        <v>4</v>
      </c>
      <c r="B32" s="32" t="s">
        <v>61</v>
      </c>
      <c r="C32" s="22" t="s">
        <v>107</v>
      </c>
      <c r="D32" s="73"/>
    </row>
    <row r="33" spans="1:4" ht="18.75" customHeight="1">
      <c r="A33" s="22" t="s">
        <v>72</v>
      </c>
      <c r="B33" s="32" t="s">
        <v>108</v>
      </c>
      <c r="C33" s="22" t="s">
        <v>100</v>
      </c>
      <c r="D33" s="73"/>
    </row>
    <row r="34" spans="1:4" ht="18.75" customHeight="1">
      <c r="A34" s="22" t="s">
        <v>86</v>
      </c>
      <c r="B34" s="32" t="s">
        <v>62</v>
      </c>
      <c r="C34" s="22" t="s">
        <v>109</v>
      </c>
      <c r="D34" s="73"/>
    </row>
    <row r="35" spans="1:4" ht="18.75" customHeight="1">
      <c r="A35" s="22" t="s">
        <v>89</v>
      </c>
      <c r="B35" s="32" t="s">
        <v>110</v>
      </c>
      <c r="C35" s="22" t="s">
        <v>111</v>
      </c>
      <c r="D35" s="73"/>
    </row>
    <row r="36" spans="1:4" ht="18.75" customHeight="1">
      <c r="A36" s="23" t="s">
        <v>92</v>
      </c>
      <c r="B36" s="33" t="s">
        <v>112</v>
      </c>
      <c r="C36" s="23" t="s">
        <v>113</v>
      </c>
      <c r="D36" s="74"/>
    </row>
    <row r="37" spans="1:4" ht="7.5" customHeight="1">
      <c r="A37" s="41"/>
      <c r="B37" s="3"/>
      <c r="C37" s="3"/>
      <c r="D37" s="3"/>
    </row>
    <row r="38" spans="1:6" ht="12.75">
      <c r="A38" s="42"/>
      <c r="B38" s="43"/>
      <c r="C38" s="43"/>
      <c r="D38" s="43"/>
      <c r="E38" s="26"/>
      <c r="F38" s="26"/>
    </row>
    <row r="39" spans="1:6" ht="12.75">
      <c r="A39" s="116" t="s">
        <v>233</v>
      </c>
      <c r="B39" s="116"/>
      <c r="C39" s="116"/>
      <c r="D39" s="116"/>
      <c r="E39" s="116"/>
      <c r="F39" s="116"/>
    </row>
    <row r="40" spans="1:6" ht="22.5" customHeight="1">
      <c r="A40" s="116"/>
      <c r="B40" s="116"/>
      <c r="C40" s="116"/>
      <c r="D40" s="116"/>
      <c r="E40" s="116"/>
      <c r="F40" s="116"/>
    </row>
    <row r="41" ht="12.75">
      <c r="A41" s="1" t="s">
        <v>234</v>
      </c>
    </row>
    <row r="43" ht="12.75">
      <c r="A43" s="1" t="s">
        <v>235</v>
      </c>
    </row>
  </sheetData>
  <sheetProtection/>
  <mergeCells count="9">
    <mergeCell ref="C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defaultGridColor="0" zoomScalePageLayoutView="0" colorId="8" workbookViewId="0" topLeftCell="E25">
      <selection activeCell="F64" sqref="F64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19" t="s">
        <v>226</v>
      </c>
      <c r="H1" s="119"/>
      <c r="I1" s="119"/>
      <c r="J1" s="119"/>
    </row>
    <row r="2" spans="7:10" ht="12.75">
      <c r="G2" s="119"/>
      <c r="H2" s="119"/>
      <c r="I2" s="119"/>
      <c r="J2" s="119"/>
    </row>
    <row r="3" spans="7:10" ht="12.75">
      <c r="G3" s="119"/>
      <c r="H3" s="119"/>
      <c r="I3" s="119"/>
      <c r="J3" s="119"/>
    </row>
    <row r="4" spans="7:10" ht="12.75">
      <c r="G4" s="119"/>
      <c r="H4" s="119"/>
      <c r="I4" s="119"/>
      <c r="J4" s="119"/>
    </row>
    <row r="6" spans="1:10" ht="48.75" customHeight="1">
      <c r="A6" s="120" t="s">
        <v>182</v>
      </c>
      <c r="B6" s="120"/>
      <c r="C6" s="120"/>
      <c r="D6" s="120"/>
      <c r="E6" s="120"/>
      <c r="F6" s="120"/>
      <c r="G6" s="120"/>
      <c r="H6" s="120"/>
      <c r="I6" s="120"/>
      <c r="J6" s="120"/>
    </row>
    <row r="7" ht="12.75">
      <c r="J7" s="4" t="s">
        <v>18</v>
      </c>
    </row>
    <row r="8" spans="1:11" s="2" customFormat="1" ht="20.25" customHeight="1">
      <c r="A8" s="121" t="s">
        <v>5</v>
      </c>
      <c r="B8" s="121" t="s">
        <v>6</v>
      </c>
      <c r="C8" s="121" t="s">
        <v>13</v>
      </c>
      <c r="D8" s="121" t="s">
        <v>178</v>
      </c>
      <c r="E8" s="121" t="s">
        <v>9</v>
      </c>
      <c r="F8" s="121"/>
      <c r="G8" s="121"/>
      <c r="H8" s="121"/>
      <c r="I8" s="121"/>
      <c r="J8" s="121"/>
      <c r="K8" s="121"/>
    </row>
    <row r="9" spans="1:11" s="2" customFormat="1" ht="20.25" customHeight="1">
      <c r="A9" s="121"/>
      <c r="B9" s="121"/>
      <c r="C9" s="121"/>
      <c r="D9" s="121"/>
      <c r="E9" s="121" t="s">
        <v>15</v>
      </c>
      <c r="F9" s="121" t="s">
        <v>24</v>
      </c>
      <c r="G9" s="121"/>
      <c r="H9" s="121"/>
      <c r="I9" s="121"/>
      <c r="J9" s="121"/>
      <c r="K9" s="121" t="s">
        <v>16</v>
      </c>
    </row>
    <row r="10" spans="1:11" s="2" customFormat="1" ht="65.25" customHeight="1">
      <c r="A10" s="121"/>
      <c r="B10" s="121"/>
      <c r="C10" s="121"/>
      <c r="D10" s="121"/>
      <c r="E10" s="121"/>
      <c r="F10" s="11" t="s">
        <v>153</v>
      </c>
      <c r="G10" s="11" t="s">
        <v>25</v>
      </c>
      <c r="H10" s="11" t="s">
        <v>26</v>
      </c>
      <c r="I10" s="11" t="s">
        <v>27</v>
      </c>
      <c r="J10" s="11" t="s">
        <v>154</v>
      </c>
      <c r="K10" s="121"/>
    </row>
    <row r="11" spans="1:11" ht="9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1" s="88" customFormat="1" ht="19.5" customHeight="1">
      <c r="A12" s="90" t="s">
        <v>115</v>
      </c>
      <c r="B12" s="90" t="s">
        <v>118</v>
      </c>
      <c r="C12" s="91">
        <v>2010</v>
      </c>
      <c r="D12" s="65">
        <v>217739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s="88" customFormat="1" ht="19.5" customHeight="1">
      <c r="A13" s="90" t="s">
        <v>115</v>
      </c>
      <c r="B13" s="90" t="s">
        <v>118</v>
      </c>
      <c r="C13" s="91">
        <v>4010</v>
      </c>
      <c r="D13" s="89">
        <v>0</v>
      </c>
      <c r="E13" s="65">
        <v>3631</v>
      </c>
      <c r="F13" s="65">
        <f>E13</f>
        <v>3631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s="88" customFormat="1" ht="19.5" customHeight="1">
      <c r="A14" s="90" t="s">
        <v>115</v>
      </c>
      <c r="B14" s="90" t="s">
        <v>118</v>
      </c>
      <c r="C14" s="91">
        <v>4110</v>
      </c>
      <c r="D14" s="89">
        <v>0</v>
      </c>
      <c r="E14" s="65">
        <v>549</v>
      </c>
      <c r="F14" s="65">
        <f>E14</f>
        <v>549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s="88" customFormat="1" ht="19.5" customHeight="1">
      <c r="A15" s="90" t="s">
        <v>115</v>
      </c>
      <c r="B15" s="90" t="s">
        <v>118</v>
      </c>
      <c r="C15" s="91">
        <v>4120</v>
      </c>
      <c r="D15" s="89">
        <v>0</v>
      </c>
      <c r="E15" s="65">
        <v>89</v>
      </c>
      <c r="F15" s="65">
        <f>E15</f>
        <v>89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s="88" customFormat="1" ht="19.5" customHeight="1">
      <c r="A16" s="90" t="s">
        <v>115</v>
      </c>
      <c r="B16" s="90" t="s">
        <v>118</v>
      </c>
      <c r="C16" s="91">
        <v>4430</v>
      </c>
      <c r="D16" s="89">
        <v>0</v>
      </c>
      <c r="E16" s="65">
        <v>213470</v>
      </c>
      <c r="F16" s="39">
        <v>0</v>
      </c>
      <c r="G16" s="39">
        <v>0</v>
      </c>
      <c r="H16" s="39">
        <v>0</v>
      </c>
      <c r="I16" s="39">
        <v>0</v>
      </c>
      <c r="J16" s="65">
        <f>E16</f>
        <v>213470</v>
      </c>
      <c r="K16" s="39">
        <v>0</v>
      </c>
    </row>
    <row r="17" spans="1:11" s="13" customFormat="1" ht="19.5" customHeight="1">
      <c r="A17" s="124" t="s">
        <v>122</v>
      </c>
      <c r="B17" s="125"/>
      <c r="C17" s="126"/>
      <c r="D17" s="63">
        <f>D16+D15+D14+D13+D12</f>
        <v>217739</v>
      </c>
      <c r="E17" s="63">
        <f aca="true" t="shared" si="0" ref="E17:K17">E16+E15+E14+E13+E12</f>
        <v>217739</v>
      </c>
      <c r="F17" s="63">
        <f t="shared" si="0"/>
        <v>4269</v>
      </c>
      <c r="G17" s="63">
        <f t="shared" si="0"/>
        <v>0</v>
      </c>
      <c r="H17" s="63">
        <f t="shared" si="0"/>
        <v>0</v>
      </c>
      <c r="I17" s="63">
        <f t="shared" si="0"/>
        <v>0</v>
      </c>
      <c r="J17" s="63">
        <f t="shared" si="0"/>
        <v>213470</v>
      </c>
      <c r="K17" s="63">
        <f t="shared" si="0"/>
        <v>0</v>
      </c>
    </row>
    <row r="18" spans="1:11" ht="19.5" customHeight="1">
      <c r="A18" s="8">
        <v>750</v>
      </c>
      <c r="B18" s="8">
        <v>75011</v>
      </c>
      <c r="C18" s="8">
        <v>2010</v>
      </c>
      <c r="D18" s="79">
        <v>123428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34">
        <v>0</v>
      </c>
    </row>
    <row r="19" spans="1:11" ht="19.5" customHeight="1">
      <c r="A19" s="8">
        <v>750</v>
      </c>
      <c r="B19" s="8">
        <v>75011</v>
      </c>
      <c r="C19" s="8">
        <v>4010</v>
      </c>
      <c r="D19" s="79">
        <v>0</v>
      </c>
      <c r="E19" s="79">
        <v>105000</v>
      </c>
      <c r="F19" s="79">
        <f>E19</f>
        <v>105000</v>
      </c>
      <c r="G19" s="79">
        <v>0</v>
      </c>
      <c r="H19" s="79">
        <v>0</v>
      </c>
      <c r="I19" s="79">
        <v>0</v>
      </c>
      <c r="J19" s="79">
        <v>0</v>
      </c>
      <c r="K19" s="34">
        <v>0</v>
      </c>
    </row>
    <row r="20" spans="1:11" ht="19.5" customHeight="1">
      <c r="A20" s="8">
        <v>750</v>
      </c>
      <c r="B20" s="8">
        <v>75011</v>
      </c>
      <c r="C20" s="8">
        <v>4110</v>
      </c>
      <c r="D20" s="79">
        <v>0</v>
      </c>
      <c r="E20" s="79">
        <v>15855</v>
      </c>
      <c r="F20" s="79">
        <f>E20</f>
        <v>15855</v>
      </c>
      <c r="G20" s="79">
        <v>0</v>
      </c>
      <c r="H20" s="79">
        <v>0</v>
      </c>
      <c r="I20" s="79">
        <v>0</v>
      </c>
      <c r="J20" s="79">
        <v>0</v>
      </c>
      <c r="K20" s="34">
        <v>0</v>
      </c>
    </row>
    <row r="21" spans="1:11" ht="19.5" customHeight="1">
      <c r="A21" s="8">
        <v>750</v>
      </c>
      <c r="B21" s="8">
        <v>75011</v>
      </c>
      <c r="C21" s="8">
        <v>4120</v>
      </c>
      <c r="D21" s="79">
        <v>0</v>
      </c>
      <c r="E21" s="79">
        <v>2573</v>
      </c>
      <c r="F21" s="79">
        <f>E21</f>
        <v>2573</v>
      </c>
      <c r="G21" s="79">
        <v>0</v>
      </c>
      <c r="H21" s="79">
        <v>0</v>
      </c>
      <c r="I21" s="79">
        <v>0</v>
      </c>
      <c r="J21" s="79">
        <v>0</v>
      </c>
      <c r="K21" s="34">
        <v>0</v>
      </c>
    </row>
    <row r="22" spans="1:11" s="13" customFormat="1" ht="19.5" customHeight="1">
      <c r="A22" s="123" t="s">
        <v>135</v>
      </c>
      <c r="B22" s="123"/>
      <c r="C22" s="123"/>
      <c r="D22" s="63">
        <f>D21+D20+D19+D18</f>
        <v>123428</v>
      </c>
      <c r="E22" s="63">
        <f aca="true" t="shared" si="1" ref="E22:K22">E21+E20+E19+E18</f>
        <v>123428</v>
      </c>
      <c r="F22" s="63">
        <f t="shared" si="1"/>
        <v>123428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</row>
    <row r="23" spans="1:11" ht="19.5" customHeight="1">
      <c r="A23" s="8">
        <v>751</v>
      </c>
      <c r="B23" s="8">
        <v>75101</v>
      </c>
      <c r="C23" s="8">
        <v>2010</v>
      </c>
      <c r="D23" s="79">
        <v>3813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34">
        <v>0</v>
      </c>
    </row>
    <row r="24" spans="1:11" ht="19.5" customHeight="1">
      <c r="A24" s="8">
        <v>751</v>
      </c>
      <c r="B24" s="8">
        <v>75101</v>
      </c>
      <c r="C24" s="8">
        <v>4010</v>
      </c>
      <c r="D24" s="79">
        <v>0</v>
      </c>
      <c r="E24" s="79">
        <v>3243</v>
      </c>
      <c r="F24" s="79">
        <f>E24</f>
        <v>3243</v>
      </c>
      <c r="G24" s="79">
        <v>0</v>
      </c>
      <c r="H24" s="79">
        <v>0</v>
      </c>
      <c r="I24" s="79">
        <v>0</v>
      </c>
      <c r="J24" s="79">
        <v>0</v>
      </c>
      <c r="K24" s="34">
        <v>0</v>
      </c>
    </row>
    <row r="25" spans="1:11" ht="19.5" customHeight="1">
      <c r="A25" s="8">
        <v>751</v>
      </c>
      <c r="B25" s="8">
        <v>75101</v>
      </c>
      <c r="C25" s="8">
        <v>4110</v>
      </c>
      <c r="D25" s="79">
        <v>0</v>
      </c>
      <c r="E25" s="79">
        <v>490</v>
      </c>
      <c r="F25" s="79">
        <f>E25</f>
        <v>490</v>
      </c>
      <c r="G25" s="79">
        <v>0</v>
      </c>
      <c r="H25" s="79">
        <v>0</v>
      </c>
      <c r="I25" s="79">
        <v>0</v>
      </c>
      <c r="J25" s="79">
        <v>0</v>
      </c>
      <c r="K25" s="34">
        <v>0</v>
      </c>
    </row>
    <row r="26" spans="1:11" ht="19.5" customHeight="1">
      <c r="A26" s="8">
        <v>751</v>
      </c>
      <c r="B26" s="8">
        <v>75101</v>
      </c>
      <c r="C26" s="8">
        <v>4120</v>
      </c>
      <c r="D26" s="79">
        <v>0</v>
      </c>
      <c r="E26" s="79">
        <v>80</v>
      </c>
      <c r="F26" s="79">
        <f>E26</f>
        <v>80</v>
      </c>
      <c r="G26" s="79">
        <v>0</v>
      </c>
      <c r="H26" s="79">
        <v>0</v>
      </c>
      <c r="I26" s="79">
        <v>0</v>
      </c>
      <c r="J26" s="79">
        <v>0</v>
      </c>
      <c r="K26" s="34">
        <v>0</v>
      </c>
    </row>
    <row r="27" spans="1:11" ht="19.5" customHeight="1">
      <c r="A27" s="8">
        <v>751</v>
      </c>
      <c r="B27" s="8">
        <v>75113</v>
      </c>
      <c r="C27" s="8">
        <v>2010</v>
      </c>
      <c r="D27" s="79">
        <v>17980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34">
        <v>0</v>
      </c>
    </row>
    <row r="28" spans="1:11" ht="19.5" customHeight="1">
      <c r="A28" s="8">
        <v>751</v>
      </c>
      <c r="B28" s="8">
        <v>75113</v>
      </c>
      <c r="C28" s="8">
        <v>4010</v>
      </c>
      <c r="D28" s="79">
        <v>0</v>
      </c>
      <c r="E28" s="79">
        <v>2792</v>
      </c>
      <c r="F28" s="79">
        <v>2792</v>
      </c>
      <c r="G28" s="79">
        <v>0</v>
      </c>
      <c r="H28" s="79">
        <v>0</v>
      </c>
      <c r="I28" s="79">
        <v>0</v>
      </c>
      <c r="J28" s="79">
        <v>0</v>
      </c>
      <c r="K28" s="34">
        <v>0</v>
      </c>
    </row>
    <row r="29" spans="1:11" ht="19.5" customHeight="1">
      <c r="A29" s="8">
        <v>751</v>
      </c>
      <c r="B29" s="8">
        <v>75113</v>
      </c>
      <c r="C29" s="8">
        <v>4110</v>
      </c>
      <c r="D29" s="79">
        <v>0</v>
      </c>
      <c r="E29" s="79">
        <f>462+398</f>
        <v>860</v>
      </c>
      <c r="F29" s="79">
        <f>E29</f>
        <v>860</v>
      </c>
      <c r="G29" s="79">
        <v>0</v>
      </c>
      <c r="H29" s="79">
        <v>0</v>
      </c>
      <c r="I29" s="79">
        <v>0</v>
      </c>
      <c r="J29" s="79">
        <v>0</v>
      </c>
      <c r="K29" s="34">
        <v>0</v>
      </c>
    </row>
    <row r="30" spans="1:11" ht="19.5" customHeight="1">
      <c r="A30" s="8">
        <v>751</v>
      </c>
      <c r="B30" s="8">
        <v>75113</v>
      </c>
      <c r="C30" s="8">
        <v>4120</v>
      </c>
      <c r="D30" s="79">
        <v>0</v>
      </c>
      <c r="E30" s="79">
        <f>68+65</f>
        <v>133</v>
      </c>
      <c r="F30" s="79">
        <f>E30</f>
        <v>133</v>
      </c>
      <c r="G30" s="79">
        <v>0</v>
      </c>
      <c r="H30" s="79">
        <v>0</v>
      </c>
      <c r="I30" s="79">
        <v>0</v>
      </c>
      <c r="J30" s="79">
        <v>0</v>
      </c>
      <c r="K30" s="34">
        <v>0</v>
      </c>
    </row>
    <row r="31" spans="1:11" ht="19.5" customHeight="1">
      <c r="A31" s="8">
        <v>751</v>
      </c>
      <c r="B31" s="8">
        <v>75113</v>
      </c>
      <c r="C31" s="8">
        <v>4210</v>
      </c>
      <c r="D31" s="79">
        <v>0</v>
      </c>
      <c r="E31" s="79">
        <f>9000-463</f>
        <v>8537</v>
      </c>
      <c r="F31" s="79">
        <v>0</v>
      </c>
      <c r="G31" s="79">
        <v>0</v>
      </c>
      <c r="H31" s="79">
        <v>0</v>
      </c>
      <c r="I31" s="79">
        <v>0</v>
      </c>
      <c r="J31" s="79">
        <f>9000-463</f>
        <v>8537</v>
      </c>
      <c r="K31" s="34">
        <v>0</v>
      </c>
    </row>
    <row r="32" spans="1:11" ht="19.5" customHeight="1">
      <c r="A32" s="8">
        <v>751</v>
      </c>
      <c r="B32" s="8">
        <v>75113</v>
      </c>
      <c r="C32" s="8">
        <v>4300</v>
      </c>
      <c r="D32" s="79">
        <v>0</v>
      </c>
      <c r="E32" s="79">
        <v>5358</v>
      </c>
      <c r="F32" s="79">
        <v>0</v>
      </c>
      <c r="G32" s="79">
        <v>0</v>
      </c>
      <c r="H32" s="79">
        <v>0</v>
      </c>
      <c r="I32" s="79">
        <v>0</v>
      </c>
      <c r="J32" s="79">
        <v>5358</v>
      </c>
      <c r="K32" s="34">
        <v>0</v>
      </c>
    </row>
    <row r="33" spans="1:11" ht="19.5" customHeight="1">
      <c r="A33" s="8">
        <v>751</v>
      </c>
      <c r="B33" s="8">
        <v>75113</v>
      </c>
      <c r="C33" s="8">
        <v>4410</v>
      </c>
      <c r="D33" s="79">
        <v>0</v>
      </c>
      <c r="E33" s="79">
        <v>300</v>
      </c>
      <c r="F33" s="79">
        <v>0</v>
      </c>
      <c r="G33" s="79">
        <v>0</v>
      </c>
      <c r="H33" s="79">
        <v>0</v>
      </c>
      <c r="I33" s="79">
        <v>0</v>
      </c>
      <c r="J33" s="79">
        <v>300</v>
      </c>
      <c r="K33" s="34">
        <v>0</v>
      </c>
    </row>
    <row r="34" spans="1:12" s="13" customFormat="1" ht="19.5" customHeight="1">
      <c r="A34" s="123" t="s">
        <v>147</v>
      </c>
      <c r="B34" s="123"/>
      <c r="C34" s="123"/>
      <c r="D34" s="63">
        <f>D26+D25+D24+D23+D27+D28+D29+D30+D31+D32+D33</f>
        <v>21793</v>
      </c>
      <c r="E34" s="63">
        <f aca="true" t="shared" si="2" ref="E34:K34">E26+E25+E24+E23+E27+E28+E29+E30+E31+E32+E33</f>
        <v>21793</v>
      </c>
      <c r="F34" s="63">
        <f t="shared" si="2"/>
        <v>7598</v>
      </c>
      <c r="G34" s="63">
        <f t="shared" si="2"/>
        <v>0</v>
      </c>
      <c r="H34" s="63">
        <f t="shared" si="2"/>
        <v>0</v>
      </c>
      <c r="I34" s="63">
        <f t="shared" si="2"/>
        <v>0</v>
      </c>
      <c r="J34" s="63">
        <f t="shared" si="2"/>
        <v>14195</v>
      </c>
      <c r="K34" s="63">
        <f t="shared" si="2"/>
        <v>0</v>
      </c>
      <c r="L34" s="92"/>
    </row>
    <row r="35" spans="1:11" ht="19.5" customHeight="1">
      <c r="A35" s="8">
        <v>852</v>
      </c>
      <c r="B35" s="8">
        <v>85212</v>
      </c>
      <c r="C35" s="8">
        <v>2010</v>
      </c>
      <c r="D35" s="79">
        <v>7637329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34">
        <v>0</v>
      </c>
    </row>
    <row r="36" spans="1:11" ht="19.5" customHeight="1">
      <c r="A36" s="8">
        <v>852</v>
      </c>
      <c r="B36" s="8">
        <v>85212</v>
      </c>
      <c r="C36" s="8">
        <v>3110</v>
      </c>
      <c r="D36" s="79">
        <v>0</v>
      </c>
      <c r="E36" s="79">
        <v>7382729</v>
      </c>
      <c r="F36" s="79">
        <v>0</v>
      </c>
      <c r="G36" s="79">
        <v>0</v>
      </c>
      <c r="H36" s="79">
        <v>0</v>
      </c>
      <c r="I36" s="79">
        <v>0</v>
      </c>
      <c r="J36" s="79">
        <v>7382729</v>
      </c>
      <c r="K36" s="34">
        <v>0</v>
      </c>
    </row>
    <row r="37" spans="1:11" ht="19.5" customHeight="1">
      <c r="A37" s="8">
        <v>852</v>
      </c>
      <c r="B37" s="8">
        <v>85212</v>
      </c>
      <c r="C37" s="8">
        <v>4010</v>
      </c>
      <c r="D37" s="79">
        <v>0</v>
      </c>
      <c r="E37" s="79">
        <v>146875</v>
      </c>
      <c r="F37" s="79">
        <v>146875</v>
      </c>
      <c r="G37" s="79">
        <v>0</v>
      </c>
      <c r="H37" s="79">
        <v>0</v>
      </c>
      <c r="I37" s="79">
        <v>0</v>
      </c>
      <c r="J37" s="79">
        <v>0</v>
      </c>
      <c r="K37" s="34">
        <v>0</v>
      </c>
    </row>
    <row r="38" spans="1:11" ht="19.5" customHeight="1">
      <c r="A38" s="8">
        <v>852</v>
      </c>
      <c r="B38" s="8">
        <v>85212</v>
      </c>
      <c r="C38" s="8">
        <v>4040</v>
      </c>
      <c r="D38" s="79">
        <v>0</v>
      </c>
      <c r="E38" s="79">
        <v>7663</v>
      </c>
      <c r="F38" s="79">
        <v>7663</v>
      </c>
      <c r="G38" s="79">
        <v>0</v>
      </c>
      <c r="H38" s="79">
        <v>0</v>
      </c>
      <c r="I38" s="79">
        <v>0</v>
      </c>
      <c r="J38" s="79">
        <v>0</v>
      </c>
      <c r="K38" s="34">
        <v>0</v>
      </c>
    </row>
    <row r="39" spans="1:11" ht="19.5" customHeight="1">
      <c r="A39" s="8">
        <v>852</v>
      </c>
      <c r="B39" s="8">
        <v>85212</v>
      </c>
      <c r="C39" s="8">
        <v>4110</v>
      </c>
      <c r="D39" s="79">
        <v>0</v>
      </c>
      <c r="E39" s="79">
        <v>56015</v>
      </c>
      <c r="F39" s="79">
        <v>56015</v>
      </c>
      <c r="G39" s="79">
        <v>0</v>
      </c>
      <c r="H39" s="79">
        <v>0</v>
      </c>
      <c r="I39" s="79">
        <v>0</v>
      </c>
      <c r="J39" s="79">
        <v>0</v>
      </c>
      <c r="K39" s="34">
        <v>0</v>
      </c>
    </row>
    <row r="40" spans="1:11" ht="19.5" customHeight="1">
      <c r="A40" s="8">
        <v>852</v>
      </c>
      <c r="B40" s="8">
        <v>85212</v>
      </c>
      <c r="C40" s="8">
        <v>4120</v>
      </c>
      <c r="D40" s="79">
        <v>0</v>
      </c>
      <c r="E40" s="79">
        <v>3787</v>
      </c>
      <c r="F40" s="79">
        <v>3787</v>
      </c>
      <c r="G40" s="79">
        <v>0</v>
      </c>
      <c r="H40" s="79">
        <v>0</v>
      </c>
      <c r="I40" s="79">
        <v>0</v>
      </c>
      <c r="J40" s="79">
        <v>0</v>
      </c>
      <c r="K40" s="34">
        <v>0</v>
      </c>
    </row>
    <row r="41" spans="1:11" ht="19.5" customHeight="1">
      <c r="A41" s="8">
        <v>852</v>
      </c>
      <c r="B41" s="8">
        <v>85212</v>
      </c>
      <c r="C41" s="8">
        <v>4170</v>
      </c>
      <c r="D41" s="79">
        <v>0</v>
      </c>
      <c r="E41" s="79">
        <v>2400</v>
      </c>
      <c r="F41" s="79">
        <v>2400</v>
      </c>
      <c r="G41" s="79">
        <v>0</v>
      </c>
      <c r="H41" s="79">
        <v>0</v>
      </c>
      <c r="I41" s="79">
        <v>0</v>
      </c>
      <c r="J41" s="79">
        <v>0</v>
      </c>
      <c r="K41" s="34">
        <v>0</v>
      </c>
    </row>
    <row r="42" spans="1:11" ht="19.5" customHeight="1">
      <c r="A42" s="8">
        <v>852</v>
      </c>
      <c r="B42" s="8">
        <v>85212</v>
      </c>
      <c r="C42" s="8">
        <v>4210</v>
      </c>
      <c r="D42" s="79">
        <v>0</v>
      </c>
      <c r="E42" s="79">
        <v>5500</v>
      </c>
      <c r="F42" s="79">
        <v>0</v>
      </c>
      <c r="G42" s="79">
        <v>0</v>
      </c>
      <c r="H42" s="79">
        <v>0</v>
      </c>
      <c r="I42" s="79">
        <v>0</v>
      </c>
      <c r="J42" s="79">
        <v>5500</v>
      </c>
      <c r="K42" s="34">
        <v>0</v>
      </c>
    </row>
    <row r="43" spans="1:11" ht="19.5" customHeight="1">
      <c r="A43" s="8">
        <v>852</v>
      </c>
      <c r="B43" s="8">
        <v>85212</v>
      </c>
      <c r="C43" s="8">
        <v>4300</v>
      </c>
      <c r="D43" s="79">
        <v>0</v>
      </c>
      <c r="E43" s="79">
        <v>18080</v>
      </c>
      <c r="F43" s="79">
        <v>0</v>
      </c>
      <c r="G43" s="79">
        <v>0</v>
      </c>
      <c r="H43" s="79">
        <v>0</v>
      </c>
      <c r="I43" s="79">
        <v>0</v>
      </c>
      <c r="J43" s="79">
        <v>18080</v>
      </c>
      <c r="K43" s="34">
        <v>0</v>
      </c>
    </row>
    <row r="44" spans="1:11" ht="19.5" customHeight="1">
      <c r="A44" s="8">
        <v>852</v>
      </c>
      <c r="B44" s="8">
        <v>85212</v>
      </c>
      <c r="C44" s="8">
        <v>4370</v>
      </c>
      <c r="D44" s="79">
        <v>0</v>
      </c>
      <c r="E44" s="79">
        <v>6300</v>
      </c>
      <c r="F44" s="79">
        <v>0</v>
      </c>
      <c r="G44" s="79">
        <v>0</v>
      </c>
      <c r="H44" s="79">
        <v>0</v>
      </c>
      <c r="I44" s="79">
        <v>0</v>
      </c>
      <c r="J44" s="79">
        <v>6300</v>
      </c>
      <c r="K44" s="34">
        <v>0</v>
      </c>
    </row>
    <row r="45" spans="1:11" ht="19.5" customHeight="1">
      <c r="A45" s="8">
        <v>852</v>
      </c>
      <c r="B45" s="8">
        <v>85212</v>
      </c>
      <c r="C45" s="8">
        <v>4440</v>
      </c>
      <c r="D45" s="79">
        <v>0</v>
      </c>
      <c r="E45" s="79">
        <f>2850+150</f>
        <v>3000</v>
      </c>
      <c r="F45" s="79">
        <v>0</v>
      </c>
      <c r="G45" s="79">
        <v>0</v>
      </c>
      <c r="H45" s="79">
        <v>0</v>
      </c>
      <c r="I45" s="79">
        <v>0</v>
      </c>
      <c r="J45" s="79">
        <v>2850</v>
      </c>
      <c r="K45" s="34">
        <v>0</v>
      </c>
    </row>
    <row r="46" spans="1:11" ht="19.5" customHeight="1">
      <c r="A46" s="8">
        <v>852</v>
      </c>
      <c r="B46" s="8">
        <v>85212</v>
      </c>
      <c r="C46" s="8">
        <v>4700</v>
      </c>
      <c r="D46" s="79">
        <v>0</v>
      </c>
      <c r="E46" s="79">
        <f>1300+300</f>
        <v>1600</v>
      </c>
      <c r="F46" s="79">
        <v>0</v>
      </c>
      <c r="G46" s="79">
        <v>0</v>
      </c>
      <c r="H46" s="79">
        <v>0</v>
      </c>
      <c r="I46" s="79">
        <v>0</v>
      </c>
      <c r="J46" s="79">
        <v>1300</v>
      </c>
      <c r="K46" s="34">
        <v>0</v>
      </c>
    </row>
    <row r="47" spans="1:11" ht="19.5" customHeight="1">
      <c r="A47" s="8">
        <v>852</v>
      </c>
      <c r="B47" s="8">
        <v>85212</v>
      </c>
      <c r="C47" s="8">
        <v>4740</v>
      </c>
      <c r="D47" s="79">
        <v>0</v>
      </c>
      <c r="E47" s="79">
        <f>1800-450</f>
        <v>1350</v>
      </c>
      <c r="F47" s="79">
        <v>0</v>
      </c>
      <c r="G47" s="79">
        <v>0</v>
      </c>
      <c r="H47" s="79">
        <v>0</v>
      </c>
      <c r="I47" s="79">
        <v>0</v>
      </c>
      <c r="J47" s="79">
        <v>1800</v>
      </c>
      <c r="K47" s="34">
        <v>0</v>
      </c>
    </row>
    <row r="48" spans="1:11" ht="19.5" customHeight="1">
      <c r="A48" s="8">
        <v>852</v>
      </c>
      <c r="B48" s="8">
        <v>85212</v>
      </c>
      <c r="C48" s="8">
        <v>4750</v>
      </c>
      <c r="D48" s="79">
        <v>0</v>
      </c>
      <c r="E48" s="79">
        <v>2030</v>
      </c>
      <c r="F48" s="79">
        <v>0</v>
      </c>
      <c r="G48" s="79">
        <v>0</v>
      </c>
      <c r="H48" s="79">
        <v>0</v>
      </c>
      <c r="I48" s="79">
        <v>0</v>
      </c>
      <c r="J48" s="79">
        <v>2030</v>
      </c>
      <c r="K48" s="34">
        <v>0</v>
      </c>
    </row>
    <row r="49" spans="1:11" ht="19.5" customHeight="1">
      <c r="A49" s="8">
        <v>852</v>
      </c>
      <c r="B49" s="8">
        <v>85213</v>
      </c>
      <c r="C49" s="8">
        <v>2010</v>
      </c>
      <c r="D49" s="79">
        <v>44932</v>
      </c>
      <c r="E49" s="79">
        <v>0</v>
      </c>
      <c r="F49" s="79">
        <f>E49</f>
        <v>0</v>
      </c>
      <c r="G49" s="79">
        <v>0</v>
      </c>
      <c r="H49" s="79">
        <v>0</v>
      </c>
      <c r="I49" s="79">
        <v>0</v>
      </c>
      <c r="J49" s="79">
        <v>0</v>
      </c>
      <c r="K49" s="34">
        <v>0</v>
      </c>
    </row>
    <row r="50" spans="1:11" ht="19.5" customHeight="1">
      <c r="A50" s="8">
        <v>852</v>
      </c>
      <c r="B50" s="8">
        <v>85213</v>
      </c>
      <c r="C50" s="8">
        <v>4130</v>
      </c>
      <c r="D50" s="79">
        <v>0</v>
      </c>
      <c r="E50" s="79">
        <v>44932</v>
      </c>
      <c r="F50" s="79">
        <v>44932</v>
      </c>
      <c r="G50" s="79">
        <v>0</v>
      </c>
      <c r="H50" s="79">
        <v>0</v>
      </c>
      <c r="I50" s="79">
        <v>0</v>
      </c>
      <c r="J50" s="79">
        <v>0</v>
      </c>
      <c r="K50" s="34">
        <v>0</v>
      </c>
    </row>
    <row r="51" spans="1:11" ht="19.5" customHeight="1">
      <c r="A51" s="8">
        <v>852</v>
      </c>
      <c r="B51" s="8">
        <v>85214</v>
      </c>
      <c r="C51" s="8">
        <v>2010</v>
      </c>
      <c r="D51" s="79">
        <v>300725</v>
      </c>
      <c r="E51" s="79">
        <v>0</v>
      </c>
      <c r="F51" s="79">
        <f>E51</f>
        <v>0</v>
      </c>
      <c r="G51" s="79">
        <f>G52</f>
        <v>0</v>
      </c>
      <c r="H51" s="79">
        <f>H52</f>
        <v>0</v>
      </c>
      <c r="I51" s="79">
        <v>0</v>
      </c>
      <c r="J51" s="79">
        <v>0</v>
      </c>
      <c r="K51" s="34">
        <v>0</v>
      </c>
    </row>
    <row r="52" spans="1:11" ht="19.5" customHeight="1">
      <c r="A52" s="8">
        <v>852</v>
      </c>
      <c r="B52" s="8">
        <v>85214</v>
      </c>
      <c r="C52" s="8">
        <v>3110</v>
      </c>
      <c r="D52" s="79">
        <v>0</v>
      </c>
      <c r="E52" s="79">
        <v>300725</v>
      </c>
      <c r="F52" s="79">
        <v>0</v>
      </c>
      <c r="G52" s="79">
        <v>0</v>
      </c>
      <c r="H52" s="79">
        <v>0</v>
      </c>
      <c r="I52" s="79">
        <v>0</v>
      </c>
      <c r="J52" s="79">
        <v>300725</v>
      </c>
      <c r="K52" s="34">
        <v>0</v>
      </c>
    </row>
    <row r="53" spans="1:11" ht="19.5" customHeight="1">
      <c r="A53" s="8">
        <v>852</v>
      </c>
      <c r="B53" s="8">
        <v>85228</v>
      </c>
      <c r="C53" s="8">
        <v>2010</v>
      </c>
      <c r="D53" s="79">
        <v>47586</v>
      </c>
      <c r="E53" s="79">
        <v>0</v>
      </c>
      <c r="F53" s="79">
        <f>E53</f>
        <v>0</v>
      </c>
      <c r="G53" s="79">
        <v>0</v>
      </c>
      <c r="H53" s="79">
        <v>0</v>
      </c>
      <c r="I53" s="79">
        <v>0</v>
      </c>
      <c r="J53" s="79">
        <v>0</v>
      </c>
      <c r="K53" s="34">
        <v>0</v>
      </c>
    </row>
    <row r="54" spans="1:11" ht="19.5" customHeight="1">
      <c r="A54" s="8">
        <v>852</v>
      </c>
      <c r="B54" s="8">
        <v>85228</v>
      </c>
      <c r="C54" s="8">
        <v>3020</v>
      </c>
      <c r="D54" s="79">
        <v>0</v>
      </c>
      <c r="E54" s="79">
        <f>245-100</f>
        <v>145</v>
      </c>
      <c r="F54" s="79">
        <v>0</v>
      </c>
      <c r="G54" s="79">
        <v>0</v>
      </c>
      <c r="H54" s="79">
        <v>0</v>
      </c>
      <c r="I54" s="79">
        <v>0</v>
      </c>
      <c r="J54" s="79">
        <v>245</v>
      </c>
      <c r="K54" s="34">
        <v>0</v>
      </c>
    </row>
    <row r="55" spans="1:11" ht="19.5" customHeight="1">
      <c r="A55" s="8">
        <v>852</v>
      </c>
      <c r="B55" s="8">
        <v>85228</v>
      </c>
      <c r="C55" s="8">
        <v>4010</v>
      </c>
      <c r="D55" s="79">
        <v>0</v>
      </c>
      <c r="E55" s="79">
        <v>35063</v>
      </c>
      <c r="F55" s="79">
        <v>35063</v>
      </c>
      <c r="G55" s="79">
        <v>0</v>
      </c>
      <c r="H55" s="79">
        <v>0</v>
      </c>
      <c r="I55" s="79">
        <v>0</v>
      </c>
      <c r="J55" s="79">
        <v>0</v>
      </c>
      <c r="K55" s="34">
        <v>0</v>
      </c>
    </row>
    <row r="56" spans="1:11" ht="19.5" customHeight="1">
      <c r="A56" s="8">
        <v>852</v>
      </c>
      <c r="B56" s="8">
        <v>85228</v>
      </c>
      <c r="C56" s="8">
        <v>4040</v>
      </c>
      <c r="D56" s="79">
        <v>0</v>
      </c>
      <c r="E56" s="79">
        <v>2502</v>
      </c>
      <c r="F56" s="79">
        <v>2502</v>
      </c>
      <c r="G56" s="79">
        <v>0</v>
      </c>
      <c r="H56" s="79">
        <v>0</v>
      </c>
      <c r="I56" s="79">
        <v>0</v>
      </c>
      <c r="J56" s="79">
        <v>0</v>
      </c>
      <c r="K56" s="34">
        <v>0</v>
      </c>
    </row>
    <row r="57" spans="1:11" ht="19.5" customHeight="1">
      <c r="A57" s="8">
        <v>852</v>
      </c>
      <c r="B57" s="8">
        <v>85228</v>
      </c>
      <c r="C57" s="8">
        <v>4110</v>
      </c>
      <c r="D57" s="79">
        <v>0</v>
      </c>
      <c r="E57" s="79">
        <v>5955</v>
      </c>
      <c r="F57" s="79">
        <v>5955</v>
      </c>
      <c r="G57" s="79">
        <v>0</v>
      </c>
      <c r="H57" s="79">
        <v>0</v>
      </c>
      <c r="I57" s="79">
        <v>0</v>
      </c>
      <c r="J57" s="79">
        <v>0</v>
      </c>
      <c r="K57" s="34">
        <v>0</v>
      </c>
    </row>
    <row r="58" spans="1:11" ht="19.5" customHeight="1">
      <c r="A58" s="8">
        <v>852</v>
      </c>
      <c r="B58" s="8">
        <v>85228</v>
      </c>
      <c r="C58" s="8">
        <v>4120</v>
      </c>
      <c r="D58" s="79">
        <v>0</v>
      </c>
      <c r="E58" s="79">
        <v>921</v>
      </c>
      <c r="F58" s="79">
        <v>921</v>
      </c>
      <c r="G58" s="79">
        <v>0</v>
      </c>
      <c r="H58" s="79">
        <v>0</v>
      </c>
      <c r="I58" s="79">
        <v>0</v>
      </c>
      <c r="J58" s="79">
        <v>0</v>
      </c>
      <c r="K58" s="34">
        <v>0</v>
      </c>
    </row>
    <row r="59" spans="1:11" ht="19.5" customHeight="1">
      <c r="A59" s="8">
        <v>852</v>
      </c>
      <c r="B59" s="8">
        <v>85228</v>
      </c>
      <c r="C59" s="8">
        <v>4170</v>
      </c>
      <c r="D59" s="79">
        <v>0</v>
      </c>
      <c r="E59" s="79">
        <v>1000</v>
      </c>
      <c r="F59" s="79">
        <v>1000</v>
      </c>
      <c r="G59" s="79">
        <v>0</v>
      </c>
      <c r="H59" s="79">
        <v>0</v>
      </c>
      <c r="I59" s="79">
        <v>0</v>
      </c>
      <c r="J59" s="79">
        <v>0</v>
      </c>
      <c r="K59" s="34">
        <v>0</v>
      </c>
    </row>
    <row r="60" spans="1:11" ht="19.5" customHeight="1">
      <c r="A60" s="8">
        <v>852</v>
      </c>
      <c r="B60" s="8">
        <v>85228</v>
      </c>
      <c r="C60" s="8">
        <v>4440</v>
      </c>
      <c r="D60" s="79">
        <v>0</v>
      </c>
      <c r="E60" s="79">
        <f>1900+100</f>
        <v>2000</v>
      </c>
      <c r="F60" s="79">
        <v>1900</v>
      </c>
      <c r="G60" s="79">
        <v>0</v>
      </c>
      <c r="H60" s="79">
        <v>0</v>
      </c>
      <c r="I60" s="79">
        <v>0</v>
      </c>
      <c r="J60" s="79">
        <v>0</v>
      </c>
      <c r="K60" s="34">
        <v>0</v>
      </c>
    </row>
    <row r="61" spans="1:11" s="13" customFormat="1" ht="19.5" customHeight="1">
      <c r="A61" s="123" t="s">
        <v>148</v>
      </c>
      <c r="B61" s="123"/>
      <c r="C61" s="123"/>
      <c r="D61" s="63">
        <f>D60+D59+D58+D57+D56+D55+D54+D53+D52+D51+D50+D49+D48+D47+D45+D44+D43+D42+D41+D40+D39+D38+D37+D36+D35+D46</f>
        <v>8030572</v>
      </c>
      <c r="E61" s="63">
        <f aca="true" t="shared" si="3" ref="E61:K61">E60+E59+E58+E57+E56+E55+E54+E53+E52+E51+E50+E49+E48+E47+E45+E44+E43+E42+E41+E40+E39+E38+E37+E36+E35+E46</f>
        <v>8030572</v>
      </c>
      <c r="F61" s="63">
        <f t="shared" si="3"/>
        <v>309013</v>
      </c>
      <c r="G61" s="63">
        <f t="shared" si="3"/>
        <v>0</v>
      </c>
      <c r="H61" s="63">
        <f t="shared" si="3"/>
        <v>0</v>
      </c>
      <c r="I61" s="63">
        <f t="shared" si="3"/>
        <v>0</v>
      </c>
      <c r="J61" s="63">
        <f t="shared" si="3"/>
        <v>7721559</v>
      </c>
      <c r="K61" s="63">
        <f t="shared" si="3"/>
        <v>0</v>
      </c>
    </row>
    <row r="62" spans="1:11" ht="19.5" customHeight="1">
      <c r="A62" s="122" t="s">
        <v>35</v>
      </c>
      <c r="B62" s="122"/>
      <c r="C62" s="122"/>
      <c r="D62" s="80">
        <f>D61+D34+D22+D17</f>
        <v>8393532</v>
      </c>
      <c r="E62" s="80">
        <f aca="true" t="shared" si="4" ref="E62:K62">E61+E34+E22+E17</f>
        <v>8393532</v>
      </c>
      <c r="F62" s="80">
        <f t="shared" si="4"/>
        <v>444308</v>
      </c>
      <c r="G62" s="80">
        <f t="shared" si="4"/>
        <v>0</v>
      </c>
      <c r="H62" s="80">
        <f t="shared" si="4"/>
        <v>0</v>
      </c>
      <c r="I62" s="80">
        <f t="shared" si="4"/>
        <v>0</v>
      </c>
      <c r="J62" s="80">
        <f t="shared" si="4"/>
        <v>7949224</v>
      </c>
      <c r="K62" s="80">
        <f t="shared" si="4"/>
        <v>0</v>
      </c>
    </row>
    <row r="63" ht="12.75">
      <c r="D63" s="44"/>
    </row>
    <row r="64" spans="5:6" ht="12.75">
      <c r="E64" s="44"/>
      <c r="F64" s="44"/>
    </row>
    <row r="65" ht="12.75">
      <c r="E65" s="44"/>
    </row>
  </sheetData>
  <sheetProtection/>
  <mergeCells count="15">
    <mergeCell ref="A62:C62"/>
    <mergeCell ref="D8:D10"/>
    <mergeCell ref="A8:A10"/>
    <mergeCell ref="B8:B10"/>
    <mergeCell ref="C8:C10"/>
    <mergeCell ref="A22:C22"/>
    <mergeCell ref="A34:C34"/>
    <mergeCell ref="A61:C61"/>
    <mergeCell ref="A17:C17"/>
    <mergeCell ref="G1:J4"/>
    <mergeCell ref="A6:J6"/>
    <mergeCell ref="E8:K8"/>
    <mergeCell ref="E9:E10"/>
    <mergeCell ref="F9:J9"/>
    <mergeCell ref="K9:K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0"/>
  <sheetViews>
    <sheetView workbookViewId="0" topLeftCell="A1">
      <selection activeCell="F13" sqref="F13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28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19" t="s">
        <v>0</v>
      </c>
      <c r="L1" s="119"/>
      <c r="M1" s="119"/>
    </row>
    <row r="2" spans="11:13" ht="12.75">
      <c r="K2" s="119"/>
      <c r="L2" s="119"/>
      <c r="M2" s="119"/>
    </row>
    <row r="3" spans="11:13" ht="12.75">
      <c r="K3" s="119"/>
      <c r="L3" s="119"/>
      <c r="M3" s="119"/>
    </row>
    <row r="4" spans="11:13" ht="12.75">
      <c r="K4" s="119"/>
      <c r="L4" s="119"/>
      <c r="M4" s="119"/>
    </row>
    <row r="5" spans="1:13" ht="45" customHeight="1">
      <c r="A5" s="120" t="s">
        <v>175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8"/>
      <c r="M5" s="18"/>
    </row>
    <row r="7" ht="12.75">
      <c r="M7" s="12" t="s">
        <v>18</v>
      </c>
    </row>
    <row r="8" spans="1:82" ht="20.25" customHeight="1">
      <c r="A8" s="129" t="s">
        <v>52</v>
      </c>
      <c r="B8" s="112" t="s">
        <v>5</v>
      </c>
      <c r="C8" s="93" t="s">
        <v>6</v>
      </c>
      <c r="D8" s="110" t="s">
        <v>53</v>
      </c>
      <c r="E8" s="127" t="s">
        <v>7</v>
      </c>
      <c r="F8" s="110" t="s">
        <v>31</v>
      </c>
      <c r="G8" s="110" t="s">
        <v>24</v>
      </c>
      <c r="H8" s="110"/>
      <c r="I8" s="110"/>
      <c r="J8" s="110"/>
      <c r="K8" s="110"/>
      <c r="L8" s="110"/>
      <c r="M8" s="110"/>
      <c r="CA8" s="1"/>
      <c r="CB8" s="1"/>
      <c r="CC8" s="1"/>
      <c r="CD8" s="1"/>
    </row>
    <row r="9" spans="1:82" ht="18" customHeight="1">
      <c r="A9" s="130"/>
      <c r="B9" s="112"/>
      <c r="C9" s="94"/>
      <c r="D9" s="112"/>
      <c r="E9" s="128"/>
      <c r="F9" s="110"/>
      <c r="G9" s="110" t="s">
        <v>29</v>
      </c>
      <c r="H9" s="97" t="s">
        <v>9</v>
      </c>
      <c r="I9" s="98"/>
      <c r="J9" s="98"/>
      <c r="K9" s="98"/>
      <c r="L9" s="99"/>
      <c r="M9" s="110" t="s">
        <v>30</v>
      </c>
      <c r="CA9" s="1"/>
      <c r="CB9" s="1"/>
      <c r="CC9" s="1"/>
      <c r="CD9" s="1"/>
    </row>
    <row r="10" spans="1:82" ht="69" customHeight="1">
      <c r="A10" s="131"/>
      <c r="B10" s="112"/>
      <c r="C10" s="95"/>
      <c r="D10" s="112"/>
      <c r="E10" s="128"/>
      <c r="F10" s="110"/>
      <c r="G10" s="110"/>
      <c r="H10" s="6" t="s">
        <v>176</v>
      </c>
      <c r="I10" s="6" t="s">
        <v>28</v>
      </c>
      <c r="J10" s="6" t="s">
        <v>54</v>
      </c>
      <c r="K10" s="6" t="s">
        <v>55</v>
      </c>
      <c r="L10" s="6" t="s">
        <v>177</v>
      </c>
      <c r="M10" s="110"/>
      <c r="CA10" s="1"/>
      <c r="CB10" s="1"/>
      <c r="CC10" s="1"/>
      <c r="CD10" s="1"/>
    </row>
    <row r="11" spans="1:82" ht="8.2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10</v>
      </c>
      <c r="J11" s="7">
        <v>11</v>
      </c>
      <c r="K11" s="7">
        <v>12</v>
      </c>
      <c r="L11" s="7">
        <v>13</v>
      </c>
      <c r="M11" s="7">
        <v>14</v>
      </c>
      <c r="CA11" s="1"/>
      <c r="CB11" s="1"/>
      <c r="CC11" s="1"/>
      <c r="CD11" s="1"/>
    </row>
    <row r="12" spans="1:82" ht="50.25" customHeight="1">
      <c r="A12" s="96" t="s">
        <v>56</v>
      </c>
      <c r="B12" s="96"/>
      <c r="C12" s="96"/>
      <c r="D12" s="8">
        <f>+D13</f>
        <v>0</v>
      </c>
      <c r="E12" s="27" t="s">
        <v>123</v>
      </c>
      <c r="F12" s="82">
        <f>F13+F14</f>
        <v>226000</v>
      </c>
      <c r="G12" s="82">
        <f aca="true" t="shared" si="0" ref="G12:M12">G13+G14</f>
        <v>0</v>
      </c>
      <c r="H12" s="82">
        <f t="shared" si="0"/>
        <v>0</v>
      </c>
      <c r="I12" s="82">
        <f t="shared" si="0"/>
        <v>0</v>
      </c>
      <c r="J12" s="82">
        <f t="shared" si="0"/>
        <v>0</v>
      </c>
      <c r="K12" s="82">
        <f t="shared" si="0"/>
        <v>0</v>
      </c>
      <c r="L12" s="82">
        <f t="shared" si="0"/>
        <v>0</v>
      </c>
      <c r="M12" s="82">
        <f t="shared" si="0"/>
        <v>226000</v>
      </c>
      <c r="CA12" s="1"/>
      <c r="CB12" s="1"/>
      <c r="CC12" s="1"/>
      <c r="CD12" s="1"/>
    </row>
    <row r="13" spans="1:82" ht="117.75" customHeight="1">
      <c r="A13" s="35" t="s">
        <v>224</v>
      </c>
      <c r="B13" s="8">
        <v>600</v>
      </c>
      <c r="C13" s="8">
        <v>60013</v>
      </c>
      <c r="D13" s="8">
        <v>0</v>
      </c>
      <c r="E13" s="83">
        <v>6050</v>
      </c>
      <c r="F13" s="82">
        <f>170000+26000</f>
        <v>196000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/>
      <c r="M13" s="82">
        <f>F13</f>
        <v>196000</v>
      </c>
      <c r="CA13" s="1"/>
      <c r="CB13" s="1"/>
      <c r="CC13" s="1"/>
      <c r="CD13" s="1"/>
    </row>
    <row r="14" spans="1:82" ht="78.75" customHeight="1">
      <c r="A14" s="35" t="s">
        <v>124</v>
      </c>
      <c r="B14" s="8">
        <v>600</v>
      </c>
      <c r="C14" s="8">
        <v>60013</v>
      </c>
      <c r="D14" s="8">
        <v>0</v>
      </c>
      <c r="E14" s="83">
        <v>6050</v>
      </c>
      <c r="F14" s="82">
        <v>30000</v>
      </c>
      <c r="G14" s="82"/>
      <c r="H14" s="82">
        <v>0</v>
      </c>
      <c r="I14" s="82"/>
      <c r="J14" s="82">
        <v>0</v>
      </c>
      <c r="K14" s="82">
        <v>0</v>
      </c>
      <c r="L14" s="82"/>
      <c r="M14" s="82">
        <f>F14</f>
        <v>30000</v>
      </c>
      <c r="CA14" s="1"/>
      <c r="CB14" s="1"/>
      <c r="CC14" s="1"/>
      <c r="CD14" s="1"/>
    </row>
    <row r="15" spans="1:82" ht="51.75" customHeight="1">
      <c r="A15" s="35"/>
      <c r="B15" s="8"/>
      <c r="C15" s="8"/>
      <c r="D15" s="8"/>
      <c r="E15" s="83"/>
      <c r="F15" s="82"/>
      <c r="G15" s="82"/>
      <c r="H15" s="82"/>
      <c r="I15" s="82"/>
      <c r="J15" s="82"/>
      <c r="K15" s="82"/>
      <c r="L15" s="82"/>
      <c r="M15" s="82"/>
      <c r="CA15" s="1"/>
      <c r="CB15" s="1"/>
      <c r="CC15" s="1"/>
      <c r="CD15" s="1"/>
    </row>
    <row r="16" spans="1:82" ht="51" customHeight="1">
      <c r="A16" s="96" t="s">
        <v>57</v>
      </c>
      <c r="B16" s="96"/>
      <c r="C16" s="96"/>
      <c r="D16" s="82"/>
      <c r="E16" s="83" t="s">
        <v>123</v>
      </c>
      <c r="F16" s="84"/>
      <c r="G16" s="84"/>
      <c r="H16" s="84"/>
      <c r="I16" s="85"/>
      <c r="J16" s="85"/>
      <c r="K16" s="85"/>
      <c r="L16" s="85"/>
      <c r="M16" s="85"/>
      <c r="CA16" s="1"/>
      <c r="CB16" s="1"/>
      <c r="CC16" s="1"/>
      <c r="CD16" s="1"/>
    </row>
    <row r="17" spans="1:82" ht="19.5" customHeight="1">
      <c r="A17" s="35"/>
      <c r="B17" s="35"/>
      <c r="C17" s="35"/>
      <c r="D17" s="82"/>
      <c r="E17" s="83"/>
      <c r="F17" s="84"/>
      <c r="G17" s="84"/>
      <c r="H17" s="84"/>
      <c r="I17" s="85"/>
      <c r="J17" s="85"/>
      <c r="K17" s="85"/>
      <c r="L17" s="85"/>
      <c r="M17" s="85"/>
      <c r="CA17" s="1"/>
      <c r="CB17" s="1"/>
      <c r="CC17" s="1"/>
      <c r="CD17" s="1"/>
    </row>
    <row r="18" spans="1:13" ht="51" customHeight="1">
      <c r="A18" s="96" t="s">
        <v>58</v>
      </c>
      <c r="B18" s="96"/>
      <c r="C18" s="96"/>
      <c r="D18" s="82"/>
      <c r="E18" s="83" t="s">
        <v>123</v>
      </c>
      <c r="F18" s="84"/>
      <c r="G18" s="84"/>
      <c r="H18" s="86"/>
      <c r="I18" s="85"/>
      <c r="J18" s="85"/>
      <c r="K18" s="85"/>
      <c r="L18" s="85"/>
      <c r="M18" s="85"/>
    </row>
    <row r="19" spans="1:13" ht="23.25" customHeight="1">
      <c r="A19" s="35"/>
      <c r="B19" s="35"/>
      <c r="C19" s="35"/>
      <c r="D19" s="82"/>
      <c r="E19" s="83"/>
      <c r="F19" s="84"/>
      <c r="G19" s="84"/>
      <c r="H19" s="86"/>
      <c r="I19" s="85"/>
      <c r="J19" s="85"/>
      <c r="K19" s="85"/>
      <c r="L19" s="85"/>
      <c r="M19" s="85"/>
    </row>
    <row r="20" spans="1:13" ht="15">
      <c r="A20" s="122" t="s">
        <v>35</v>
      </c>
      <c r="B20" s="122"/>
      <c r="C20" s="122"/>
      <c r="D20" s="80">
        <f>D18+D16</f>
        <v>0</v>
      </c>
      <c r="E20" s="80" t="str">
        <f>E12</f>
        <v>X</v>
      </c>
      <c r="F20" s="80">
        <f aca="true" t="shared" si="1" ref="F20:K20">F12+F18+F16</f>
        <v>226000</v>
      </c>
      <c r="G20" s="80">
        <f t="shared" si="1"/>
        <v>0</v>
      </c>
      <c r="H20" s="80">
        <f t="shared" si="1"/>
        <v>0</v>
      </c>
      <c r="I20" s="80">
        <f t="shared" si="1"/>
        <v>0</v>
      </c>
      <c r="J20" s="80">
        <f t="shared" si="1"/>
        <v>0</v>
      </c>
      <c r="K20" s="80">
        <f t="shared" si="1"/>
        <v>0</v>
      </c>
      <c r="L20" s="80"/>
      <c r="M20" s="80">
        <f>M12+M18+M16</f>
        <v>226000</v>
      </c>
    </row>
  </sheetData>
  <sheetProtection/>
  <mergeCells count="16">
    <mergeCell ref="K1:M4"/>
    <mergeCell ref="A18:C18"/>
    <mergeCell ref="A20:C20"/>
    <mergeCell ref="H9:L9"/>
    <mergeCell ref="G8:M8"/>
    <mergeCell ref="A12:C12"/>
    <mergeCell ref="A16:C16"/>
    <mergeCell ref="A5:K5"/>
    <mergeCell ref="G9:G10"/>
    <mergeCell ref="M9:M10"/>
    <mergeCell ref="E8:E10"/>
    <mergeCell ref="F8:F10"/>
    <mergeCell ref="A8:A10"/>
    <mergeCell ref="B8:B10"/>
    <mergeCell ref="C8:C10"/>
    <mergeCell ref="D8:D10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13" sqref="G1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375" style="0" customWidth="1"/>
    <col min="4" max="4" width="10.1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5:8" ht="12.75" customHeight="1">
      <c r="E1" s="119" t="s">
        <v>1</v>
      </c>
      <c r="F1" s="119"/>
      <c r="G1" s="119"/>
      <c r="H1" s="119"/>
    </row>
    <row r="2" spans="5:8" ht="12.75">
      <c r="E2" s="119"/>
      <c r="F2" s="119"/>
      <c r="G2" s="119"/>
      <c r="H2" s="119"/>
    </row>
    <row r="3" spans="5:8" ht="12.75">
      <c r="E3" s="119"/>
      <c r="F3" s="119"/>
      <c r="G3" s="119"/>
      <c r="H3" s="119"/>
    </row>
    <row r="4" spans="5:8" ht="12.75">
      <c r="E4" s="119"/>
      <c r="F4" s="119"/>
      <c r="G4" s="119"/>
      <c r="H4" s="119"/>
    </row>
    <row r="5" spans="5:8" ht="12.75">
      <c r="E5" s="119"/>
      <c r="F5" s="119"/>
      <c r="G5" s="119"/>
      <c r="H5" s="119"/>
    </row>
    <row r="6" spans="1:8" ht="16.5">
      <c r="A6" s="100" t="s">
        <v>156</v>
      </c>
      <c r="B6" s="100"/>
      <c r="C6" s="100"/>
      <c r="D6" s="100"/>
      <c r="E6" s="100"/>
      <c r="F6" s="100"/>
      <c r="G6" s="100"/>
      <c r="H6" s="100"/>
    </row>
    <row r="7" spans="1:8" ht="16.5">
      <c r="A7" s="100"/>
      <c r="B7" s="100"/>
      <c r="C7" s="100"/>
      <c r="D7" s="100"/>
      <c r="E7" s="100"/>
      <c r="F7" s="100"/>
      <c r="G7" s="100"/>
      <c r="H7" s="100"/>
    </row>
    <row r="8" spans="1:8" ht="13.5" customHeight="1">
      <c r="A8" s="15"/>
      <c r="B8" s="15"/>
      <c r="C8" s="15"/>
      <c r="D8" s="15"/>
      <c r="E8" s="15"/>
      <c r="F8" s="15"/>
      <c r="G8" s="15"/>
      <c r="H8" s="15"/>
    </row>
    <row r="9" spans="1:8" ht="12.75">
      <c r="A9" s="1"/>
      <c r="B9" s="1"/>
      <c r="C9" s="1"/>
      <c r="D9" s="1"/>
      <c r="E9" s="1"/>
      <c r="F9" s="1"/>
      <c r="G9" s="1"/>
      <c r="H9" s="4" t="s">
        <v>18</v>
      </c>
    </row>
    <row r="10" spans="1:8" ht="55.5" customHeight="1">
      <c r="A10" s="17" t="s">
        <v>19</v>
      </c>
      <c r="B10" s="17" t="s">
        <v>43</v>
      </c>
      <c r="C10" s="6" t="s">
        <v>5</v>
      </c>
      <c r="D10" s="76" t="s">
        <v>6</v>
      </c>
      <c r="E10" s="6" t="s">
        <v>45</v>
      </c>
      <c r="F10" s="6" t="s">
        <v>157</v>
      </c>
      <c r="G10" s="6" t="s">
        <v>49</v>
      </c>
      <c r="H10" s="6" t="s">
        <v>51</v>
      </c>
    </row>
    <row r="11" spans="1:8" ht="7.5" customHeight="1">
      <c r="A11" s="7">
        <v>1</v>
      </c>
      <c r="B11" s="7">
        <v>2</v>
      </c>
      <c r="C11" s="7">
        <v>3</v>
      </c>
      <c r="D11" s="7">
        <v>4</v>
      </c>
      <c r="E11" s="7">
        <v>4</v>
      </c>
      <c r="F11" s="7">
        <v>5</v>
      </c>
      <c r="G11" s="7">
        <v>7</v>
      </c>
      <c r="H11" s="7">
        <v>9</v>
      </c>
    </row>
    <row r="12" spans="1:8" ht="21.75" customHeight="1">
      <c r="A12" s="9">
        <v>1</v>
      </c>
      <c r="B12" s="29" t="s">
        <v>136</v>
      </c>
      <c r="C12" s="29">
        <v>801</v>
      </c>
      <c r="D12" s="29">
        <v>80101</v>
      </c>
      <c r="E12" s="77">
        <v>25011</v>
      </c>
      <c r="F12" s="77">
        <v>43000</v>
      </c>
      <c r="G12" s="77">
        <v>62000</v>
      </c>
      <c r="H12" s="77">
        <f>E12+F12-G12</f>
        <v>6011</v>
      </c>
    </row>
    <row r="13" spans="1:8" ht="21.75" customHeight="1">
      <c r="A13" s="9">
        <v>2</v>
      </c>
      <c r="B13" s="29" t="s">
        <v>155</v>
      </c>
      <c r="C13" s="29">
        <v>801</v>
      </c>
      <c r="D13" s="29">
        <v>80110</v>
      </c>
      <c r="E13" s="77">
        <v>3000</v>
      </c>
      <c r="F13" s="77">
        <f>38000+30000</f>
        <v>68000</v>
      </c>
      <c r="G13" s="77">
        <f>26000+30000</f>
        <v>56000</v>
      </c>
      <c r="H13" s="77">
        <f>E13+F13-G13</f>
        <v>15000</v>
      </c>
    </row>
    <row r="14" spans="1:8" ht="21.75" customHeight="1">
      <c r="A14" s="9">
        <v>3</v>
      </c>
      <c r="B14" s="29" t="s">
        <v>173</v>
      </c>
      <c r="C14" s="29">
        <v>801</v>
      </c>
      <c r="D14" s="29">
        <v>80148</v>
      </c>
      <c r="E14" s="77">
        <v>0</v>
      </c>
      <c r="F14" s="77">
        <v>409140</v>
      </c>
      <c r="G14" s="77">
        <v>400534</v>
      </c>
      <c r="H14" s="77">
        <f>E14+F14-G14</f>
        <v>8606</v>
      </c>
    </row>
    <row r="15" spans="1:8" s="13" customFormat="1" ht="21.75" customHeight="1">
      <c r="A15" s="123" t="s">
        <v>35</v>
      </c>
      <c r="B15" s="123"/>
      <c r="C15" s="14"/>
      <c r="D15" s="14"/>
      <c r="E15" s="78">
        <f>E14+E13+E12</f>
        <v>28011</v>
      </c>
      <c r="F15" s="78">
        <f>F14+F13+F12</f>
        <v>520140</v>
      </c>
      <c r="G15" s="78">
        <f>G14+G13+G12</f>
        <v>518534</v>
      </c>
      <c r="H15" s="78">
        <f>H14+H13+H12</f>
        <v>29617</v>
      </c>
    </row>
    <row r="16" ht="4.5" customHeight="1"/>
  </sheetData>
  <mergeCells count="4">
    <mergeCell ref="A6:H6"/>
    <mergeCell ref="A7:H7"/>
    <mergeCell ref="A15:B15"/>
    <mergeCell ref="E1:H5"/>
  </mergeCells>
  <printOptions/>
  <pageMargins left="0.26" right="0.2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4">
      <selection activeCell="D17" sqref="D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09" t="s">
        <v>2</v>
      </c>
      <c r="E1" s="109"/>
    </row>
    <row r="2" spans="4:5" ht="12.75">
      <c r="D2" s="109"/>
      <c r="E2" s="109"/>
    </row>
    <row r="3" spans="4:5" ht="32.25" customHeight="1">
      <c r="D3" s="109"/>
      <c r="E3" s="109"/>
    </row>
    <row r="5" spans="1:5" ht="19.5" customHeight="1">
      <c r="A5" s="104" t="s">
        <v>197</v>
      </c>
      <c r="B5" s="104"/>
      <c r="C5" s="104"/>
      <c r="D5" s="104"/>
      <c r="E5" s="104"/>
    </row>
    <row r="6" spans="4:5" ht="19.5" customHeight="1">
      <c r="D6" s="15"/>
      <c r="E6" s="15"/>
    </row>
    <row r="7" ht="19.5" customHeight="1">
      <c r="E7" s="30" t="s">
        <v>18</v>
      </c>
    </row>
    <row r="8" spans="1:5" ht="19.5" customHeight="1">
      <c r="A8" s="17" t="s">
        <v>19</v>
      </c>
      <c r="B8" s="17" t="s">
        <v>5</v>
      </c>
      <c r="C8" s="17" t="s">
        <v>6</v>
      </c>
      <c r="D8" s="17" t="s">
        <v>59</v>
      </c>
      <c r="E8" s="17" t="s">
        <v>60</v>
      </c>
    </row>
    <row r="9" spans="1:5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42.75" customHeight="1">
      <c r="A10" s="39" t="s">
        <v>10</v>
      </c>
      <c r="B10" s="39">
        <v>801</v>
      </c>
      <c r="C10" s="39">
        <v>80110</v>
      </c>
      <c r="D10" s="64" t="s">
        <v>137</v>
      </c>
      <c r="E10" s="65">
        <v>272800</v>
      </c>
    </row>
    <row r="11" spans="1:5" ht="30" customHeight="1">
      <c r="A11" s="39" t="s">
        <v>11</v>
      </c>
      <c r="B11" s="39">
        <v>921</v>
      </c>
      <c r="C11" s="39">
        <v>92109</v>
      </c>
      <c r="D11" s="64" t="s">
        <v>138</v>
      </c>
      <c r="E11" s="65">
        <f>672300+20000</f>
        <v>692300</v>
      </c>
    </row>
    <row r="12" spans="1:6" ht="30" customHeight="1">
      <c r="A12" s="39" t="s">
        <v>12</v>
      </c>
      <c r="B12" s="39">
        <v>921</v>
      </c>
      <c r="C12" s="39">
        <v>92116</v>
      </c>
      <c r="D12" s="64" t="s">
        <v>138</v>
      </c>
      <c r="E12" s="65">
        <v>620000</v>
      </c>
      <c r="F12" s="44"/>
    </row>
    <row r="13" spans="1:5" ht="30" customHeight="1">
      <c r="A13" s="39" t="s">
        <v>4</v>
      </c>
      <c r="B13" s="39">
        <v>921</v>
      </c>
      <c r="C13" s="39">
        <v>92118</v>
      </c>
      <c r="D13" s="64" t="s">
        <v>139</v>
      </c>
      <c r="E13" s="65">
        <v>209000</v>
      </c>
    </row>
    <row r="14" spans="1:5" ht="30" customHeight="1">
      <c r="A14" s="117" t="s">
        <v>35</v>
      </c>
      <c r="B14" s="117"/>
      <c r="C14" s="117"/>
      <c r="D14" s="117"/>
      <c r="E14" s="63">
        <f>E13+E12+E11+E10</f>
        <v>1794100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B15" sqref="B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09" t="s">
        <v>3</v>
      </c>
      <c r="D1" s="109"/>
    </row>
    <row r="2" spans="3:4" ht="12.75">
      <c r="C2" s="109"/>
      <c r="D2" s="109"/>
    </row>
    <row r="3" spans="3:4" ht="12.75">
      <c r="C3" s="109"/>
      <c r="D3" s="109"/>
    </row>
    <row r="4" spans="3:4" ht="12.75">
      <c r="C4" s="109"/>
      <c r="D4" s="109"/>
    </row>
    <row r="5" spans="3:4" ht="12.75">
      <c r="C5" s="109"/>
      <c r="D5" s="109"/>
    </row>
    <row r="6" spans="3:4" ht="12.75">
      <c r="C6" s="109"/>
      <c r="D6" s="109"/>
    </row>
    <row r="7" spans="3:4" ht="12.75">
      <c r="C7" s="75"/>
      <c r="D7" s="75"/>
    </row>
    <row r="8" spans="1:10" ht="19.5" customHeight="1">
      <c r="A8" s="101" t="s">
        <v>41</v>
      </c>
      <c r="B8" s="101"/>
      <c r="C8" s="101"/>
      <c r="D8" s="101"/>
      <c r="E8" s="15"/>
      <c r="F8" s="15"/>
      <c r="G8" s="15"/>
      <c r="H8" s="15"/>
      <c r="I8" s="15"/>
      <c r="J8" s="15"/>
    </row>
    <row r="9" spans="1:7" ht="19.5" customHeight="1">
      <c r="A9" s="101" t="s">
        <v>42</v>
      </c>
      <c r="B9" s="101"/>
      <c r="C9" s="101"/>
      <c r="D9" s="101"/>
      <c r="E9" s="15"/>
      <c r="F9" s="15"/>
      <c r="G9" s="15"/>
    </row>
    <row r="11" ht="12.75">
      <c r="C11" s="4" t="s">
        <v>18</v>
      </c>
    </row>
    <row r="12" spans="1:10" ht="19.5" customHeight="1">
      <c r="A12" s="17" t="s">
        <v>19</v>
      </c>
      <c r="B12" s="17" t="s">
        <v>43</v>
      </c>
      <c r="C12" s="17" t="s">
        <v>179</v>
      </c>
      <c r="D12" s="19"/>
      <c r="E12" s="19"/>
      <c r="F12" s="19"/>
      <c r="G12" s="19"/>
      <c r="H12" s="19"/>
      <c r="I12" s="20"/>
      <c r="J12" s="20"/>
    </row>
    <row r="13" spans="1:10" ht="19.5" customHeight="1">
      <c r="A13" s="21" t="s">
        <v>44</v>
      </c>
      <c r="B13" s="16" t="s">
        <v>45</v>
      </c>
      <c r="C13" s="67">
        <v>174530</v>
      </c>
      <c r="D13" s="19"/>
      <c r="E13" s="19"/>
      <c r="F13" s="19"/>
      <c r="G13" s="19"/>
      <c r="H13" s="19"/>
      <c r="I13" s="20"/>
      <c r="J13" s="20"/>
    </row>
    <row r="14" spans="1:10" ht="19.5" customHeight="1">
      <c r="A14" s="21" t="s">
        <v>46</v>
      </c>
      <c r="B14" s="16" t="s">
        <v>47</v>
      </c>
      <c r="C14" s="67">
        <f>C15+C16+C18+C17+C19</f>
        <v>250000</v>
      </c>
      <c r="D14" s="19"/>
      <c r="E14" s="19"/>
      <c r="F14" s="19"/>
      <c r="G14" s="19"/>
      <c r="H14" s="19"/>
      <c r="I14" s="20"/>
      <c r="J14" s="20"/>
    </row>
    <row r="15" spans="1:10" ht="19.5" customHeight="1">
      <c r="A15" s="68">
        <v>1</v>
      </c>
      <c r="B15" s="70" t="s">
        <v>140</v>
      </c>
      <c r="C15" s="69">
        <v>1000</v>
      </c>
      <c r="D15" s="19"/>
      <c r="E15" s="19"/>
      <c r="F15" s="19"/>
      <c r="G15" s="19"/>
      <c r="H15" s="19"/>
      <c r="I15" s="20"/>
      <c r="J15" s="20"/>
    </row>
    <row r="16" spans="1:10" ht="27" customHeight="1">
      <c r="A16" s="68">
        <v>2</v>
      </c>
      <c r="B16" s="66" t="s">
        <v>141</v>
      </c>
      <c r="C16" s="69">
        <v>3000</v>
      </c>
      <c r="D16" s="19"/>
      <c r="E16" s="19"/>
      <c r="F16" s="19"/>
      <c r="G16" s="19"/>
      <c r="H16" s="19"/>
      <c r="I16" s="20"/>
      <c r="J16" s="20"/>
    </row>
    <row r="17" spans="1:10" ht="19.5" customHeight="1">
      <c r="A17" s="68">
        <v>3</v>
      </c>
      <c r="B17" s="70" t="s">
        <v>142</v>
      </c>
      <c r="C17" s="69">
        <v>223000</v>
      </c>
      <c r="D17" s="19"/>
      <c r="E17" s="19"/>
      <c r="F17" s="19"/>
      <c r="G17" s="19"/>
      <c r="H17" s="19"/>
      <c r="I17" s="20"/>
      <c r="J17" s="20"/>
    </row>
    <row r="18" spans="1:10" ht="19.5" customHeight="1">
      <c r="A18" s="68">
        <v>4</v>
      </c>
      <c r="B18" s="70" t="s">
        <v>143</v>
      </c>
      <c r="C18" s="69">
        <v>3000</v>
      </c>
      <c r="D18" s="19"/>
      <c r="E18" s="19"/>
      <c r="F18" s="19"/>
      <c r="G18" s="19"/>
      <c r="H18" s="19"/>
      <c r="I18" s="20"/>
      <c r="J18" s="20"/>
    </row>
    <row r="19" spans="1:10" ht="19.5" customHeight="1">
      <c r="A19" s="68">
        <v>5</v>
      </c>
      <c r="B19" s="70" t="s">
        <v>218</v>
      </c>
      <c r="C19" s="69">
        <v>20000</v>
      </c>
      <c r="D19" s="19"/>
      <c r="E19" s="19"/>
      <c r="F19" s="19"/>
      <c r="G19" s="19"/>
      <c r="H19" s="19"/>
      <c r="I19" s="20"/>
      <c r="J19" s="20"/>
    </row>
    <row r="20" spans="1:10" ht="19.5" customHeight="1">
      <c r="A20" s="21" t="s">
        <v>48</v>
      </c>
      <c r="B20" s="16" t="s">
        <v>49</v>
      </c>
      <c r="C20" s="67">
        <f>C21+C28</f>
        <v>408530</v>
      </c>
      <c r="D20" s="19"/>
      <c r="E20" s="19"/>
      <c r="F20" s="19"/>
      <c r="G20" s="19"/>
      <c r="H20" s="19"/>
      <c r="I20" s="20"/>
      <c r="J20" s="20"/>
    </row>
    <row r="21" spans="1:10" ht="19.5" customHeight="1">
      <c r="A21" s="14" t="s">
        <v>10</v>
      </c>
      <c r="B21" s="71" t="s">
        <v>15</v>
      </c>
      <c r="C21" s="63">
        <f>C22+C23+C25+C27+C24+C26</f>
        <v>192600</v>
      </c>
      <c r="D21" s="19"/>
      <c r="E21" s="19"/>
      <c r="F21" s="19"/>
      <c r="G21" s="19"/>
      <c r="H21" s="19"/>
      <c r="I21" s="20"/>
      <c r="J21" s="20"/>
    </row>
    <row r="22" spans="1:10" ht="17.25" customHeight="1">
      <c r="A22" s="39">
        <v>1</v>
      </c>
      <c r="B22" s="70" t="s">
        <v>152</v>
      </c>
      <c r="C22" s="65">
        <v>10000</v>
      </c>
      <c r="D22" s="19"/>
      <c r="E22" s="19"/>
      <c r="F22" s="19"/>
      <c r="G22" s="19"/>
      <c r="H22" s="19"/>
      <c r="I22" s="20"/>
      <c r="J22" s="20"/>
    </row>
    <row r="23" spans="1:10" ht="15" customHeight="1">
      <c r="A23" s="39">
        <v>2</v>
      </c>
      <c r="B23" s="70" t="s">
        <v>144</v>
      </c>
      <c r="C23" s="65">
        <f>42600-6000</f>
        <v>36600</v>
      </c>
      <c r="D23" s="19"/>
      <c r="E23" s="19"/>
      <c r="F23" s="19"/>
      <c r="G23" s="19"/>
      <c r="H23" s="19"/>
      <c r="I23" s="20"/>
      <c r="J23" s="20"/>
    </row>
    <row r="24" spans="1:10" ht="15" customHeight="1">
      <c r="A24" s="39">
        <v>3</v>
      </c>
      <c r="B24" s="70" t="s">
        <v>180</v>
      </c>
      <c r="C24" s="65">
        <v>2000</v>
      </c>
      <c r="D24" s="19"/>
      <c r="E24" s="19"/>
      <c r="F24" s="19"/>
      <c r="G24" s="19"/>
      <c r="H24" s="19"/>
      <c r="I24" s="20"/>
      <c r="J24" s="20"/>
    </row>
    <row r="25" spans="1:10" ht="15" customHeight="1">
      <c r="A25" s="39">
        <v>4</v>
      </c>
      <c r="B25" s="70" t="s">
        <v>145</v>
      </c>
      <c r="C25" s="65">
        <v>76000</v>
      </c>
      <c r="D25" s="19"/>
      <c r="E25" s="19"/>
      <c r="F25" s="19"/>
      <c r="G25" s="19"/>
      <c r="H25" s="19"/>
      <c r="I25" s="20"/>
      <c r="J25" s="20"/>
    </row>
    <row r="26" spans="1:10" ht="15" customHeight="1">
      <c r="A26" s="39">
        <v>5</v>
      </c>
      <c r="B26" s="70" t="s">
        <v>225</v>
      </c>
      <c r="C26" s="65">
        <v>66000</v>
      </c>
      <c r="D26" s="19"/>
      <c r="E26" s="19"/>
      <c r="F26" s="19"/>
      <c r="G26" s="19"/>
      <c r="H26" s="19"/>
      <c r="I26" s="20"/>
      <c r="J26" s="20"/>
    </row>
    <row r="27" spans="1:10" ht="30" customHeight="1">
      <c r="A27" s="39">
        <v>6</v>
      </c>
      <c r="B27" s="66" t="s">
        <v>181</v>
      </c>
      <c r="C27" s="65">
        <v>2000</v>
      </c>
      <c r="D27" s="19"/>
      <c r="E27" s="19"/>
      <c r="F27" s="19"/>
      <c r="G27" s="19"/>
      <c r="H27" s="19"/>
      <c r="I27" s="20"/>
      <c r="J27" s="20"/>
    </row>
    <row r="28" spans="1:10" ht="19.5" customHeight="1">
      <c r="A28" s="14" t="s">
        <v>11</v>
      </c>
      <c r="B28" s="71" t="s">
        <v>16</v>
      </c>
      <c r="C28" s="63">
        <f>C29+C30</f>
        <v>215930</v>
      </c>
      <c r="D28" s="19"/>
      <c r="E28" s="19"/>
      <c r="F28" s="19"/>
      <c r="G28" s="19"/>
      <c r="H28" s="19"/>
      <c r="I28" s="20"/>
      <c r="J28" s="20"/>
    </row>
    <row r="29" spans="1:10" ht="15">
      <c r="A29" s="39">
        <v>1</v>
      </c>
      <c r="B29" s="66" t="s">
        <v>146</v>
      </c>
      <c r="C29" s="65">
        <f>255930+20000-66000</f>
        <v>209930</v>
      </c>
      <c r="D29" s="19"/>
      <c r="E29" s="19"/>
      <c r="F29" s="19"/>
      <c r="G29" s="19"/>
      <c r="H29" s="19"/>
      <c r="I29" s="20"/>
      <c r="J29" s="20"/>
    </row>
    <row r="30" spans="1:10" ht="38.25">
      <c r="A30" s="39">
        <v>2</v>
      </c>
      <c r="B30" s="66" t="s">
        <v>217</v>
      </c>
      <c r="C30" s="65">
        <v>6000</v>
      </c>
      <c r="D30" s="19"/>
      <c r="E30" s="19"/>
      <c r="F30" s="19"/>
      <c r="G30" s="19"/>
      <c r="H30" s="19"/>
      <c r="I30" s="20"/>
      <c r="J30" s="20"/>
    </row>
    <row r="31" spans="1:10" ht="15" customHeight="1">
      <c r="A31" s="21" t="s">
        <v>50</v>
      </c>
      <c r="B31" s="16" t="s">
        <v>51</v>
      </c>
      <c r="C31" s="67">
        <f>C13+C14-C20</f>
        <v>16000</v>
      </c>
      <c r="D31" s="19"/>
      <c r="E31" s="19"/>
      <c r="F31" s="19"/>
      <c r="G31" s="19"/>
      <c r="H31" s="19"/>
      <c r="I31" s="20"/>
      <c r="J31" s="20"/>
    </row>
    <row r="32" spans="1:10" ht="15">
      <c r="A32" s="19"/>
      <c r="B32" s="19"/>
      <c r="C32" s="19"/>
      <c r="D32" s="19"/>
      <c r="E32" s="19"/>
      <c r="F32" s="19"/>
      <c r="G32" s="19"/>
      <c r="H32" s="19"/>
      <c r="I32" s="20"/>
      <c r="J32" s="20"/>
    </row>
    <row r="33" spans="1:10" ht="15">
      <c r="A33" s="19"/>
      <c r="B33" s="19"/>
      <c r="C33" s="19"/>
      <c r="D33" s="19"/>
      <c r="E33" s="19"/>
      <c r="F33" s="19"/>
      <c r="G33" s="19"/>
      <c r="H33" s="19"/>
      <c r="I33" s="20"/>
      <c r="J33" s="20"/>
    </row>
    <row r="34" spans="1:10" ht="15">
      <c r="A34" s="19"/>
      <c r="B34" s="19"/>
      <c r="C34" s="19"/>
      <c r="D34" s="19"/>
      <c r="E34" s="19"/>
      <c r="F34" s="19"/>
      <c r="G34" s="19"/>
      <c r="H34" s="19"/>
      <c r="I34" s="20"/>
      <c r="J34" s="20"/>
    </row>
    <row r="35" spans="1:10" ht="15">
      <c r="A35" s="19"/>
      <c r="B35" s="19"/>
      <c r="C35" s="19"/>
      <c r="D35" s="19"/>
      <c r="E35" s="19"/>
      <c r="F35" s="19"/>
      <c r="G35" s="19"/>
      <c r="H35" s="19"/>
      <c r="I35" s="20"/>
      <c r="J35" s="20"/>
    </row>
    <row r="36" spans="1:10" ht="15">
      <c r="A36" s="19"/>
      <c r="B36" s="19"/>
      <c r="C36" s="19"/>
      <c r="D36" s="19"/>
      <c r="E36" s="19"/>
      <c r="F36" s="19"/>
      <c r="G36" s="19"/>
      <c r="H36" s="19"/>
      <c r="I36" s="20"/>
      <c r="J36" s="20"/>
    </row>
    <row r="37" spans="1:10" ht="15">
      <c r="A37" s="19"/>
      <c r="B37" s="19"/>
      <c r="C37" s="19"/>
      <c r="D37" s="19"/>
      <c r="E37" s="19"/>
      <c r="F37" s="19"/>
      <c r="G37" s="19"/>
      <c r="H37" s="19"/>
      <c r="I37" s="20"/>
      <c r="J37" s="20"/>
    </row>
    <row r="38" spans="1:10" ht="1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">
      <c r="A41" s="20"/>
      <c r="B41" s="20"/>
      <c r="C41" s="20"/>
      <c r="D41" s="20"/>
      <c r="E41" s="20"/>
      <c r="F41" s="20"/>
      <c r="G41" s="20"/>
      <c r="H41" s="20"/>
      <c r="I41" s="20"/>
      <c r="J41" s="20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2009-05-27T12:00:52Z</cp:lastPrinted>
  <dcterms:created xsi:type="dcterms:W3CDTF">1998-12-09T13:02:10Z</dcterms:created>
  <dcterms:modified xsi:type="dcterms:W3CDTF">2009-05-28T11:44:52Z</dcterms:modified>
  <cp:category/>
  <cp:version/>
  <cp:contentType/>
  <cp:contentStatus/>
</cp:coreProperties>
</file>