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8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Titles" localSheetId="0">'1'!$9:$9</definedName>
    <definedName name="_xlnm.Print_Titles" localSheetId="1">'2'!$10:$10</definedName>
    <definedName name="_xlnm.Print_Titles" localSheetId="2">'3'!$12:$12</definedName>
    <definedName name="_xlnm.Print_Titles" localSheetId="3">'3a'!$13:$13</definedName>
    <definedName name="_xlnm.Print_Titles" localSheetId="7">'6'!$11:$11</definedName>
  </definedNames>
  <calcPr fullCalcOnLoad="1"/>
</workbook>
</file>

<file path=xl/sharedStrings.xml><?xml version="1.0" encoding="utf-8"?>
<sst xmlns="http://schemas.openxmlformats.org/spreadsheetml/2006/main" count="859" uniqueCount="516">
  <si>
    <t>Załącznik nr 13 do Uchwały Nr ………....                                Rady Miejskiej  w Pińczowie                           z dnia …………..                                                  w sprawie uchwalenia budżetu Gminy na rok 2009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</si>
  <si>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</si>
  <si>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</si>
  <si>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</si>
  <si>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</si>
  <si>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</si>
  <si>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</si>
  <si>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</si>
  <si>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</si>
  <si>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</si>
  <si>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</si>
  <si>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</si>
  <si>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</si>
  <si>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</si>
  <si>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</si>
  <si>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</si>
  <si>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</si>
  <si>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</si>
  <si>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</si>
  <si>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</si>
  <si>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</si>
  <si>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</si>
  <si>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</si>
  <si>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</si>
  <si>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</si>
  <si>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</si>
  <si>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</si>
  <si>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</si>
  <si>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</si>
  <si>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</si>
  <si>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</si>
  <si>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</si>
  <si>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</si>
  <si>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</si>
  <si>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</si>
  <si>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</si>
  <si>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</si>
  <si>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</si>
  <si>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</si>
  <si>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</si>
  <si>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</si>
  <si>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</si>
  <si>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</si>
  <si>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</si>
  <si>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</si>
  <si>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</si>
  <si>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</si>
  <si>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</si>
  <si>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</si>
  <si>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</si>
  <si>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</si>
  <si>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</si>
  <si>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</si>
  <si>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</si>
  <si>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</si>
  <si>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</si>
  <si>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</si>
  <si>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</si>
  <si>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</si>
  <si>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</si>
  <si>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</si>
  <si>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</si>
  <si>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</si>
  <si>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</si>
  <si>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</si>
  <si>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</si>
  <si>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</si>
  <si>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</si>
  <si>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</si>
  <si>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</si>
  <si>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</si>
  <si>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</si>
  <si>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</si>
  <si>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</si>
  <si>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</si>
  <si>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</si>
  <si>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</si>
  <si>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</si>
  <si>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</si>
  <si>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</si>
  <si>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</si>
  <si>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</si>
  <si>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</si>
  <si>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</si>
  <si>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</si>
  <si>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</si>
  <si>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</si>
  <si>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</si>
  <si>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</si>
  <si>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</si>
  <si>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</si>
  <si>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</si>
  <si>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</si>
  <si>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</si>
  <si>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</si>
  <si>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</si>
  <si>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</si>
  <si>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</si>
  <si>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</si>
  <si>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</si>
  <si>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</si>
  <si>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</si>
  <si>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</si>
  <si>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</si>
  <si>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</si>
  <si>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</si>
  <si>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</si>
  <si>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</si>
  <si>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</si>
  <si>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</si>
  <si>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</si>
  <si>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</si>
  <si>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</si>
  <si>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</si>
  <si>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</si>
  <si>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</si>
  <si>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</si>
  <si>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</si>
  <si>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</si>
  <si>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</si>
  <si>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</si>
  <si>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</si>
  <si>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</si>
  <si>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</si>
  <si>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</si>
  <si>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</si>
  <si>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</si>
  <si>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</si>
  <si>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</si>
  <si>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</si>
  <si>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</si>
  <si>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</si>
  <si>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</si>
  <si>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</si>
  <si>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</si>
  <si>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</si>
  <si>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</si>
  <si>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</si>
  <si>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</si>
  <si>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</si>
  <si>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</si>
  <si>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</si>
  <si>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</si>
  <si>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</si>
  <si>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</si>
  <si>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</si>
  <si>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</si>
  <si>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</si>
  <si>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</si>
  <si>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</si>
  <si>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</si>
  <si>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</si>
  <si>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</si>
  <si>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</si>
  <si>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</si>
  <si>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</si>
  <si>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</si>
  <si>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</si>
  <si>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</si>
  <si>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</si>
  <si>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</si>
  <si>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</si>
  <si>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</si>
  <si>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</si>
  <si>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</si>
  <si>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</si>
  <si>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</si>
  <si>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</si>
  <si>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</si>
  <si>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</si>
  <si>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</si>
  <si>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</si>
  <si>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</si>
  <si>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</si>
  <si>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</si>
  <si>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</si>
  <si>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</si>
  <si>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</si>
  <si>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</si>
  <si>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</si>
  <si>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</si>
  <si>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</si>
  <si>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</si>
  <si>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</si>
  <si>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</si>
  <si>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</si>
  <si>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</si>
  <si>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</si>
  <si>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</si>
  <si>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</si>
  <si>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</si>
  <si>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</si>
  <si>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</si>
  <si>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</si>
  <si>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</si>
  <si>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</si>
  <si>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</si>
  <si>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</si>
  <si>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</si>
  <si>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</si>
  <si>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</si>
  <si>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</si>
  <si>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</si>
  <si>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</si>
  <si>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</si>
  <si>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</si>
  <si>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</si>
  <si>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</si>
  <si>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</si>
  <si>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</si>
  <si>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</si>
  <si>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</si>
  <si>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</si>
  <si>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</si>
  <si>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</si>
  <si>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</si>
  <si>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</si>
  <si>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</si>
  <si>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</si>
  <si>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</si>
  <si>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</si>
  <si>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</si>
  <si>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</si>
  <si>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</si>
  <si>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</si>
  <si>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</si>
  <si>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</si>
  <si>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</si>
  <si>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</si>
  <si>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</si>
  <si>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</si>
  <si>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</si>
  <si>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</si>
  <si>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</si>
  <si>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</si>
  <si>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</si>
  <si>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</si>
  <si>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</si>
  <si>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</si>
  <si>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</si>
  <si>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</si>
  <si>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</si>
  <si>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</si>
  <si>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</si>
  <si>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</si>
  <si>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</si>
  <si>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</si>
  <si>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</si>
  <si>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</si>
  <si>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</si>
  <si>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</si>
  <si>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</si>
  <si>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</si>
  <si>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</si>
  <si>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</si>
  <si>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</si>
  <si>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</si>
  <si>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</si>
  <si>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</si>
  <si>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</si>
  <si>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</si>
  <si>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</si>
  <si>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</si>
  <si>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</si>
  <si>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</si>
  <si>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</si>
  <si>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</si>
  <si>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</si>
  <si>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</si>
  <si>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</si>
  <si>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</si>
  <si>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</si>
  <si>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</si>
  <si>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</si>
  <si>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</si>
  <si>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</si>
  <si>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</si>
  <si>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</si>
  <si>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</si>
  <si>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</si>
  <si>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</si>
  <si>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</si>
  <si>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</si>
  <si>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</si>
  <si>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</si>
  <si>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</si>
  <si>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</si>
  <si>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</si>
  <si>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</si>
  <si>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</si>
  <si>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</si>
  <si>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</si>
  <si>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</si>
  <si>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</si>
  <si>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</si>
  <si>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</si>
  <si>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</si>
  <si>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</si>
  <si>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</si>
  <si>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</si>
  <si>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</si>
  <si>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</si>
  <si>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</si>
  <si>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</si>
  <si>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</si>
  <si>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</si>
  <si>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</si>
  <si>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</si>
  <si>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</si>
  <si>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</si>
  <si>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</si>
  <si>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</si>
  <si>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</si>
  <si>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</si>
  <si>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</si>
  <si>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</si>
  <si>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</si>
  <si>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</si>
  <si>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</si>
  <si>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</si>
  <si>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</si>
  <si>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</si>
  <si>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</si>
  <si>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</si>
  <si>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</si>
  <si>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</si>
  <si>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</si>
  <si>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</si>
  <si>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</si>
  <si>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</si>
  <si>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</si>
  <si>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</si>
  <si>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</si>
  <si>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</si>
  <si>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</si>
  <si>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</si>
  <si>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</si>
  <si>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</si>
  <si>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</si>
  <si>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</si>
  <si>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</si>
  <si>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</si>
  <si>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</si>
  <si>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</si>
  <si>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</si>
  <si>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</si>
  <si>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</si>
  <si>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</si>
  <si>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</si>
  <si>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</si>
  <si>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</si>
  <si>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</si>
  <si>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</si>
  <si>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</si>
  <si>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</si>
  <si>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</si>
  <si>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</si>
  <si>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</si>
  <si>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</si>
  <si>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</si>
  <si>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</si>
  <si>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</si>
  <si>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</si>
  <si>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</si>
  <si>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</si>
  <si>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</si>
  <si>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</si>
  <si>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</si>
  <si>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</si>
  <si>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</si>
  <si>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</si>
  <si>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</si>
  <si>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</si>
  <si>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</si>
  <si>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</si>
  <si>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</si>
  <si>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Spółki wodne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</si>
  <si>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</si>
  <si>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</si>
  <si>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</si>
  <si>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</si>
  <si>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</si>
  <si>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</si>
  <si>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</si>
  <si>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</si>
  <si>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</si>
  <si>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</si>
  <si>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</si>
  <si>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</si>
  <si>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</si>
  <si>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</si>
  <si>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</si>
  <si>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</si>
  <si>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</si>
  <si>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</si>
  <si>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</si>
  <si>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</si>
  <si>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</si>
  <si>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</si>
  <si>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2011 r.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</si>
  <si>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</si>
  <si>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</si>
  <si>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</si>
  <si>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</si>
  <si>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</si>
  <si>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</si>
  <si>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Zarządzanie kryzysowe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</si>
  <si>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</si>
  <si>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</si>
  <si>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</si>
  <si>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</si>
  <si>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</si>
  <si>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</si>
  <si>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</si>
  <si>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</si>
  <si>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</si>
  <si>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</si>
  <si>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</si>
  <si>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</si>
  <si>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</si>
  <si>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Republiki Pińczowskiej 2006-2009</t>
  </si>
  <si>
    <t>Przebudowa ulicy Polnej 2007-2009</t>
  </si>
  <si>
    <t>Przebudowa ul. 7-Źródeł w Pińczowie 2008-2009</t>
  </si>
  <si>
    <t>Budowa Sali gimnastycznej przy Szkole Podstawowej Nr 1 w Pińczowie 2008-2010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</si>
  <si>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</si>
  <si>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</si>
  <si>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</si>
  <si>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</si>
  <si>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</si>
  <si>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</si>
  <si>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</si>
  <si>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</si>
  <si>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</si>
  <si>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</si>
  <si>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</si>
  <si>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</si>
  <si>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</si>
  <si>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A. 1 000 000 
B. 0
C. 0
D. 0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</si>
  <si>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</si>
  <si>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</si>
  <si>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</si>
  <si>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</si>
  <si>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</si>
  <si>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</si>
  <si>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</si>
  <si>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</si>
  <si>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</si>
  <si>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</si>
  <si>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</si>
  <si>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</si>
  <si>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</si>
  <si>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</si>
  <si>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</si>
  <si>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</si>
  <si>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</si>
  <si>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</si>
  <si>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</si>
  <si>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Rozbudowa drogi wojewódzkiej Nr 766 relacji Morawica-Węchadłów na odcinku Brzeście - ulica Batalionów Chłopskich w miejscowości Pińczów 2007-2009</t>
  </si>
  <si>
    <t>wynagrodzenia i pochodne od wynagrodzeń</t>
  </si>
  <si>
    <t>pozostałe</t>
  </si>
  <si>
    <t>Ochrona zabytków i opieka nad zabytkami</t>
  </si>
  <si>
    <t>Wytwarzanie i zaopatrywanie w energię elektryczną, gaz i wodę</t>
  </si>
  <si>
    <t>Dostarczanie ciepła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</si>
  <si>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</si>
  <si>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</si>
  <si>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</si>
  <si>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</si>
  <si>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</si>
  <si>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Dotacje colowe otrzymane z budżetu państwa na realizację inwestycji i zakupów inwestycyjnych wałasnych gmin (związków gmin)</t>
  </si>
  <si>
    <t>A. 300 000 - Ministerstwo Sportu    
B. 0
C. 0
D. 0</t>
  </si>
  <si>
    <t>A. 300 000
B. 0
C. 0
D. 0</t>
  </si>
  <si>
    <t>A. 1 300 000  
B. 0
C. 0
D. 0</t>
  </si>
  <si>
    <t>Przebudowa drogi Zagość-Parcele</t>
  </si>
  <si>
    <t>Przebudowa drogi Młodzawy-Piaski</t>
  </si>
  <si>
    <t>Przebudowa drogi Marzęcin-Kostki</t>
  </si>
  <si>
    <t>A. 1 000 000 - MSWiA "Schetynówka"
B. 0
C. 0
D. 0</t>
  </si>
  <si>
    <t>Ewidencja dróg gminnych 2006-2009</t>
  </si>
  <si>
    <t>Przebudowa drogi "Grochowiska" 2009-2010</t>
  </si>
  <si>
    <t>Przebudowa drogi wraz z budową chodnika i parkingu na osiedlu Gacki 2007-2009</t>
  </si>
  <si>
    <t>Mieszkania socjalne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</si>
  <si>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</si>
  <si>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</si>
  <si>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Kwota
2009 r.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</si>
  <si>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</si>
  <si>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</si>
  <si>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</si>
  <si>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</si>
  <si>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Stołówki szkolne</t>
  </si>
  <si>
    <t>Plan dochodów budżetu gminy na 2009 r.</t>
  </si>
  <si>
    <t xml:space="preserve">Załącznik nr 1 do Uchwały Nr ………                          Rady Miejskiej w Pińczowie z dnia …………..      w sprawie uchwalenie budżetu Gminy                               na rok 2009 </t>
  </si>
  <si>
    <t>Plan wydatków budżetu gminy na  2009 r.</t>
  </si>
  <si>
    <t xml:space="preserve">Załącznik nr 2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2009 </t>
  </si>
  <si>
    <t>Plan limitów wydatków na wieloletnie programy inwestycyjne w latach 2009 - 2011</t>
  </si>
  <si>
    <t xml:space="preserve">Załącznik nr 3 do Uchwały Nr ………                          Rady Miejskiej w Pińczowie z dnia …………..      w sprawie uchwalenie budżetu Gminy                               na rok 2009 </t>
  </si>
  <si>
    <t>Zadania inwestycyjne roczne w 2009 r.</t>
  </si>
  <si>
    <t xml:space="preserve">Załącznik nr 3a do Uchwały Nr ………                                                                     Rady Miejskiej w Pińczowie z dnia …………..                                                                                                      w sprawie uchwalenie budżetu Gminy na rok 2009 </t>
  </si>
  <si>
    <t xml:space="preserve">Załącznik nr 4 do Uchwały Nr ………                          Rady Miejskiej w Pińczowie z dnia …………..                                                 w sprawie uchwalenie budżetu Gminy                               na rok 2009 </t>
  </si>
  <si>
    <t>Przychody i rozchody budżetu w 2009 r.</t>
  </si>
  <si>
    <t xml:space="preserve">Załącznik nr 8 do Uchwały Nr ………....                          Rady Miejskiej w Pińczowie                                                           z dnia …………..                                                                           w sprawie uchwalenia budżetu Gminy na rok 2009    </t>
  </si>
  <si>
    <t xml:space="preserve">Załącznik nr 9 do UchwałyNr ………....                                                                         Rady Miejskiej w Pińczowie z dnia …………..                                                                                                w sprawie uchwalenia budżetu Gminy na rok 2009 </t>
  </si>
  <si>
    <t>Załącznik nr 10 do Uchwały Nr ………..                                                                                                  Rady Miejskiej w Pińczowie z dnia …………..                                                                                                         w sprawie uchwalenia budżetu Gminy na rok 2009</t>
  </si>
  <si>
    <t>Dotacje przedmiotowe w 2009 r.</t>
  </si>
  <si>
    <t>Załącznik nr 11 do Uchwały Nr ………....                                                                       Rady Miejskiej  w Pińczowie z dnia …………..                                                                                                       w sprawie uchwalenia budżetu Gminy na rok 2009</t>
  </si>
  <si>
    <t>Plan dotacji podmiotowych w 2009 r.</t>
  </si>
  <si>
    <t xml:space="preserve">Załącznik nr 12 do Uchwały Nr ………....                                                                                            Rady Miejskiej w Pińczowie z dnia …………..                                                                                                     w sprawie uchwalenia budżetu Gminy na rok 2009           </t>
  </si>
  <si>
    <t>Dotacje celowe</t>
  </si>
  <si>
    <t>Przewodniczący</t>
  </si>
  <si>
    <t>Rady Miejskiej</t>
  </si>
  <si>
    <t>Marek OMASTA</t>
  </si>
  <si>
    <t xml:space="preserve">Załącznik nr 4a do Uchwały Nr XXX/268/08                          Rady Miejskiej w Pińczowie z dnia 29 grudnia 2008 r.                         w sprawie uchwalenie budżetu Gminy                               na rok 2009 </t>
  </si>
  <si>
    <t xml:space="preserve">Załącznik nr 5 do Uchwały  Nr XXX/268/08                                                                              Rady Miejskiej w Pińczowie z dnia 29 grudnia 2008 r.                                                                                                  w sprawie uchwalenia budżetu Gminy na rok 2009  </t>
  </si>
  <si>
    <t xml:space="preserve">                                                                                                                                         Rady Miejskiej</t>
  </si>
  <si>
    <t xml:space="preserve">                         Marek OMASTA</t>
  </si>
  <si>
    <t>Załącznik nr 6 do Uchwały Nr XXX/268/08                                                                  Rady Miejskiej w Pińczowie z dnia 29 grudnia 2008 r.                                                                                                              w sprawie uchwalenia budżetu Gminy na rok 2009</t>
  </si>
  <si>
    <t xml:space="preserve"> Przewodniczący</t>
  </si>
  <si>
    <t>Załącznik nr 7 do Uchwały Nr XXX/268/08                                                                                                     Rady Miejskiej w Pińczowie z dnia 29 grudnia 2008 r.                                                                                 w sprawie uchwalenia budżetu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</si>
</sst>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1" borderId="10" xfId="0" applyNumberFormat="1" applyFont="1" applyFill="1" applyBorder="1" applyAlignment="1" applyProtection="1">
      <alignment horizontal="left" vertical="center" wrapText="1"/>
      <protection/>
    </xf>
    <xf numFmtId="3" fontId="44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left" vertical="center" wrapText="1"/>
      <protection/>
    </xf>
    <xf numFmtId="3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3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6" xfId="0" applyNumberFormat="1" applyFont="1" applyFill="1" applyBorder="1" applyAlignment="1" applyProtection="1">
      <alignment horizontal="center" vertical="center" wrapText="1"/>
      <protection/>
    </xf>
    <xf numFmtId="0" fontId="44" fillId="21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4" fillId="0" borderId="10" xfId="0" applyFont="1" applyBorder="1" applyAlignment="1" quotePrefix="1">
      <alignment/>
    </xf>
    <xf numFmtId="0" fontId="35" fillId="0" borderId="10" xfId="0" applyFont="1" applyBorder="1" applyAlignment="1" quotePrefix="1">
      <alignment/>
    </xf>
    <xf numFmtId="0" fontId="34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11" fillId="0" borderId="15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 quotePrefix="1">
      <alignment horizontal="left" wrapText="1"/>
    </xf>
    <xf numFmtId="3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1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51" fillId="20" borderId="17" xfId="0" applyFont="1" applyFill="1" applyBorder="1" applyAlignment="1">
      <alignment horizontal="center" vertical="center" wrapText="1"/>
    </xf>
    <xf numFmtId="0" fontId="51" fillId="2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182" t="s">
        <v>489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8">
      <c r="A6" s="181" t="s">
        <v>488</v>
      </c>
      <c r="B6" s="181"/>
      <c r="C6" s="181"/>
      <c r="D6" s="181"/>
      <c r="E6" s="181"/>
      <c r="F6" s="181"/>
    </row>
    <row r="8" spans="1:6" s="24" customFormat="1" ht="25.5">
      <c r="A8" s="23" t="s">
        <v>2</v>
      </c>
      <c r="B8" s="23" t="s">
        <v>3</v>
      </c>
      <c r="C8" s="23" t="s">
        <v>4</v>
      </c>
      <c r="D8" s="23" t="s">
        <v>5</v>
      </c>
      <c r="E8" s="23" t="s">
        <v>39</v>
      </c>
      <c r="F8" s="23" t="s">
        <v>40</v>
      </c>
    </row>
    <row r="9" spans="1:6" s="18" customFormat="1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5">
      <c r="A10" s="83" t="s">
        <v>140</v>
      </c>
      <c r="B10" s="71"/>
      <c r="C10" s="71"/>
      <c r="D10" s="72" t="s">
        <v>141</v>
      </c>
      <c r="E10" s="73">
        <f>E11</f>
        <v>0</v>
      </c>
      <c r="F10" s="73">
        <f>F11</f>
        <v>2750000</v>
      </c>
    </row>
    <row r="11" spans="1:6" ht="15">
      <c r="A11" s="82"/>
      <c r="B11" s="74" t="s">
        <v>142</v>
      </c>
      <c r="C11" s="70"/>
      <c r="D11" s="75" t="s">
        <v>143</v>
      </c>
      <c r="E11" s="76">
        <f>E12</f>
        <v>0</v>
      </c>
      <c r="F11" s="76">
        <f>F12+F13</f>
        <v>2750000</v>
      </c>
    </row>
    <row r="12" spans="1:6" ht="33.75">
      <c r="A12" s="84"/>
      <c r="B12" s="77"/>
      <c r="C12" s="78" t="s">
        <v>144</v>
      </c>
      <c r="D12" s="79" t="s">
        <v>145</v>
      </c>
      <c r="E12" s="80">
        <v>0</v>
      </c>
      <c r="F12" s="80">
        <v>250000</v>
      </c>
    </row>
    <row r="13" spans="1:6" ht="33.75">
      <c r="A13" s="84"/>
      <c r="B13" s="77"/>
      <c r="C13" s="78">
        <v>6298</v>
      </c>
      <c r="D13" s="79" t="s">
        <v>145</v>
      </c>
      <c r="E13" s="80"/>
      <c r="F13" s="80">
        <v>2500000</v>
      </c>
    </row>
    <row r="14" spans="1:6" ht="15">
      <c r="A14" s="83" t="s">
        <v>146</v>
      </c>
      <c r="B14" s="71"/>
      <c r="C14" s="71"/>
      <c r="D14" s="72" t="s">
        <v>147</v>
      </c>
      <c r="E14" s="73">
        <f>E15</f>
        <v>170000</v>
      </c>
      <c r="F14" s="73">
        <f>F15</f>
        <v>1000000</v>
      </c>
    </row>
    <row r="15" spans="1:6" ht="15">
      <c r="A15" s="82"/>
      <c r="B15" s="74" t="s">
        <v>148</v>
      </c>
      <c r="C15" s="70"/>
      <c r="D15" s="75" t="s">
        <v>149</v>
      </c>
      <c r="E15" s="76">
        <f>E16+E17</f>
        <v>170000</v>
      </c>
      <c r="F15" s="76">
        <f>F18</f>
        <v>1000000</v>
      </c>
    </row>
    <row r="16" spans="1:6" ht="15">
      <c r="A16" s="84"/>
      <c r="B16" s="77"/>
      <c r="C16" s="78" t="s">
        <v>150</v>
      </c>
      <c r="D16" s="79" t="s">
        <v>151</v>
      </c>
      <c r="E16" s="80">
        <v>70000</v>
      </c>
      <c r="F16" s="80">
        <v>0</v>
      </c>
    </row>
    <row r="17" spans="1:6" ht="15">
      <c r="A17" s="84"/>
      <c r="B17" s="77"/>
      <c r="C17" s="78" t="s">
        <v>152</v>
      </c>
      <c r="D17" s="79" t="s">
        <v>153</v>
      </c>
      <c r="E17" s="80">
        <v>100000</v>
      </c>
      <c r="F17" s="80">
        <v>0</v>
      </c>
    </row>
    <row r="18" spans="1:6" ht="33.75">
      <c r="A18" s="84"/>
      <c r="B18" s="77"/>
      <c r="C18" s="78">
        <v>6330</v>
      </c>
      <c r="D18" s="79" t="s">
        <v>468</v>
      </c>
      <c r="E18" s="80"/>
      <c r="F18" s="80">
        <v>1000000</v>
      </c>
    </row>
    <row r="19" spans="1:6" s="21" customFormat="1" ht="15">
      <c r="A19" s="83" t="s">
        <v>154</v>
      </c>
      <c r="B19" s="71"/>
      <c r="C19" s="71"/>
      <c r="D19" s="72" t="s">
        <v>155</v>
      </c>
      <c r="E19" s="73">
        <f>E20</f>
        <v>205000</v>
      </c>
      <c r="F19" s="73">
        <f>F20</f>
        <v>1200000</v>
      </c>
    </row>
    <row r="20" spans="1:6" ht="15">
      <c r="A20" s="82"/>
      <c r="B20" s="74" t="s">
        <v>156</v>
      </c>
      <c r="C20" s="70"/>
      <c r="D20" s="75" t="s">
        <v>157</v>
      </c>
      <c r="E20" s="76">
        <f>E21+E22+E23</f>
        <v>205000</v>
      </c>
      <c r="F20" s="76">
        <f>F21+F22+F23</f>
        <v>1200000</v>
      </c>
    </row>
    <row r="21" spans="1:6" ht="22.5">
      <c r="A21" s="84"/>
      <c r="B21" s="77"/>
      <c r="C21" s="78" t="s">
        <v>158</v>
      </c>
      <c r="D21" s="79" t="s">
        <v>159</v>
      </c>
      <c r="E21" s="80">
        <v>80000</v>
      </c>
      <c r="F21" s="80">
        <v>0</v>
      </c>
    </row>
    <row r="22" spans="1:6" ht="45">
      <c r="A22" s="84"/>
      <c r="B22" s="77"/>
      <c r="C22" s="78" t="s">
        <v>160</v>
      </c>
      <c r="D22" s="79" t="s">
        <v>161</v>
      </c>
      <c r="E22" s="80">
        <v>125000</v>
      </c>
      <c r="F22" s="80">
        <v>0</v>
      </c>
    </row>
    <row r="23" spans="1:6" ht="22.5">
      <c r="A23" s="84"/>
      <c r="B23" s="77"/>
      <c r="C23" s="78" t="s">
        <v>162</v>
      </c>
      <c r="D23" s="79" t="s">
        <v>163</v>
      </c>
      <c r="E23" s="80">
        <v>0</v>
      </c>
      <c r="F23" s="80">
        <v>1200000</v>
      </c>
    </row>
    <row r="24" spans="1:6" ht="15">
      <c r="A24" s="83" t="s">
        <v>164</v>
      </c>
      <c r="B24" s="71"/>
      <c r="C24" s="71"/>
      <c r="D24" s="72" t="s">
        <v>165</v>
      </c>
      <c r="E24" s="73">
        <f>E25+E27</f>
        <v>213428</v>
      </c>
      <c r="F24" s="73">
        <f>F25+F27</f>
        <v>0</v>
      </c>
    </row>
    <row r="25" spans="1:6" ht="15">
      <c r="A25" s="82"/>
      <c r="B25" s="74" t="s">
        <v>166</v>
      </c>
      <c r="C25" s="70"/>
      <c r="D25" s="75" t="s">
        <v>167</v>
      </c>
      <c r="E25" s="76">
        <f>E26</f>
        <v>123428</v>
      </c>
      <c r="F25" s="76">
        <f>F26</f>
        <v>0</v>
      </c>
    </row>
    <row r="26" spans="1:6" ht="33.75">
      <c r="A26" s="84"/>
      <c r="B26" s="77"/>
      <c r="C26" s="78" t="s">
        <v>168</v>
      </c>
      <c r="D26" s="79" t="s">
        <v>169</v>
      </c>
      <c r="E26" s="80">
        <v>123428</v>
      </c>
      <c r="F26" s="80">
        <v>0</v>
      </c>
    </row>
    <row r="27" spans="1:6" ht="15">
      <c r="A27" s="82"/>
      <c r="B27" s="74" t="s">
        <v>170</v>
      </c>
      <c r="C27" s="70"/>
      <c r="D27" s="75" t="s">
        <v>171</v>
      </c>
      <c r="E27" s="76">
        <f>E28+E29</f>
        <v>90000</v>
      </c>
      <c r="F27" s="76">
        <f>F28+F29</f>
        <v>0</v>
      </c>
    </row>
    <row r="28" spans="1:6" ht="15">
      <c r="A28" s="84"/>
      <c r="B28" s="77"/>
      <c r="C28" s="78" t="s">
        <v>150</v>
      </c>
      <c r="D28" s="79" t="s">
        <v>151</v>
      </c>
      <c r="E28" s="80">
        <v>20000</v>
      </c>
      <c r="F28" s="80">
        <v>0</v>
      </c>
    </row>
    <row r="29" spans="1:6" ht="15">
      <c r="A29" s="84"/>
      <c r="B29" s="77"/>
      <c r="C29" s="78" t="s">
        <v>152</v>
      </c>
      <c r="D29" s="79" t="s">
        <v>153</v>
      </c>
      <c r="E29" s="80">
        <v>70000</v>
      </c>
      <c r="F29" s="80">
        <v>0</v>
      </c>
    </row>
    <row r="30" spans="1:6" ht="22.5">
      <c r="A30" s="83" t="s">
        <v>172</v>
      </c>
      <c r="B30" s="71"/>
      <c r="C30" s="71"/>
      <c r="D30" s="72" t="s">
        <v>173</v>
      </c>
      <c r="E30" s="73">
        <f>E31</f>
        <v>3813</v>
      </c>
      <c r="F30" s="73">
        <f>F31</f>
        <v>0</v>
      </c>
    </row>
    <row r="31" spans="1:6" ht="22.5">
      <c r="A31" s="82"/>
      <c r="B31" s="74" t="s">
        <v>174</v>
      </c>
      <c r="C31" s="70"/>
      <c r="D31" s="75" t="s">
        <v>175</v>
      </c>
      <c r="E31" s="76">
        <f>E32</f>
        <v>3813</v>
      </c>
      <c r="F31" s="76">
        <f>F32</f>
        <v>0</v>
      </c>
    </row>
    <row r="32" spans="1:6" ht="33.75">
      <c r="A32" s="84"/>
      <c r="B32" s="77"/>
      <c r="C32" s="78" t="s">
        <v>168</v>
      </c>
      <c r="D32" s="79" t="s">
        <v>169</v>
      </c>
      <c r="E32" s="80">
        <v>3813</v>
      </c>
      <c r="F32" s="80">
        <v>0</v>
      </c>
    </row>
    <row r="33" spans="1:6" ht="15">
      <c r="A33" s="83" t="s">
        <v>176</v>
      </c>
      <c r="B33" s="71"/>
      <c r="C33" s="71"/>
      <c r="D33" s="72" t="s">
        <v>177</v>
      </c>
      <c r="E33" s="73">
        <f>E34</f>
        <v>15000</v>
      </c>
      <c r="F33" s="73">
        <f>F34</f>
        <v>0</v>
      </c>
    </row>
    <row r="34" spans="1:6" ht="15">
      <c r="A34" s="82"/>
      <c r="B34" s="74" t="s">
        <v>178</v>
      </c>
      <c r="C34" s="70"/>
      <c r="D34" s="75" t="s">
        <v>179</v>
      </c>
      <c r="E34" s="76">
        <f>E35</f>
        <v>15000</v>
      </c>
      <c r="F34" s="76">
        <f>F35</f>
        <v>0</v>
      </c>
    </row>
    <row r="35" spans="1:6" ht="15">
      <c r="A35" s="84"/>
      <c r="B35" s="77"/>
      <c r="C35" s="78" t="s">
        <v>180</v>
      </c>
      <c r="D35" s="79" t="s">
        <v>181</v>
      </c>
      <c r="E35" s="80">
        <v>15000</v>
      </c>
      <c r="F35" s="80">
        <v>0</v>
      </c>
    </row>
    <row r="36" spans="1:6" ht="33.75">
      <c r="A36" s="83" t="s">
        <v>182</v>
      </c>
      <c r="B36" s="71"/>
      <c r="C36" s="71"/>
      <c r="D36" s="72" t="s">
        <v>183</v>
      </c>
      <c r="E36" s="73">
        <f>E37+E39+E57+E61+E63+E48</f>
        <v>22765949</v>
      </c>
      <c r="F36" s="73">
        <f>F37+F39+F57+F61+F63+F48</f>
        <v>0</v>
      </c>
    </row>
    <row r="37" spans="1:6" ht="15">
      <c r="A37" s="82"/>
      <c r="B37" s="74" t="s">
        <v>184</v>
      </c>
      <c r="C37" s="70"/>
      <c r="D37" s="75" t="s">
        <v>185</v>
      </c>
      <c r="E37" s="76">
        <f>E38</f>
        <v>30000</v>
      </c>
      <c r="F37" s="76">
        <f>F38</f>
        <v>0</v>
      </c>
    </row>
    <row r="38" spans="1:6" ht="22.5">
      <c r="A38" s="84"/>
      <c r="B38" s="77"/>
      <c r="C38" s="78" t="s">
        <v>186</v>
      </c>
      <c r="D38" s="79" t="s">
        <v>187</v>
      </c>
      <c r="E38" s="80">
        <v>30000</v>
      </c>
      <c r="F38" s="80">
        <v>0</v>
      </c>
    </row>
    <row r="39" spans="1:6" ht="33.75">
      <c r="A39" s="82"/>
      <c r="B39" s="74" t="s">
        <v>188</v>
      </c>
      <c r="C39" s="70"/>
      <c r="D39" s="75" t="s">
        <v>189</v>
      </c>
      <c r="E39" s="76">
        <f>E40+E41+E42+E43+E44+E45+E46+E47</f>
        <v>8552000</v>
      </c>
      <c r="F39" s="76"/>
    </row>
    <row r="40" spans="1:6" ht="15">
      <c r="A40" s="84"/>
      <c r="B40" s="77"/>
      <c r="C40" s="78" t="s">
        <v>190</v>
      </c>
      <c r="D40" s="79" t="s">
        <v>191</v>
      </c>
      <c r="E40" s="80">
        <v>8000000</v>
      </c>
      <c r="F40" s="80">
        <v>0</v>
      </c>
    </row>
    <row r="41" spans="1:6" ht="15">
      <c r="A41" s="84"/>
      <c r="B41" s="77"/>
      <c r="C41" s="78" t="s">
        <v>192</v>
      </c>
      <c r="D41" s="79" t="s">
        <v>193</v>
      </c>
      <c r="E41" s="80">
        <v>50000</v>
      </c>
      <c r="F41" s="80">
        <v>0</v>
      </c>
    </row>
    <row r="42" spans="1:6" ht="15">
      <c r="A42" s="84"/>
      <c r="B42" s="77"/>
      <c r="C42" s="78" t="s">
        <v>194</v>
      </c>
      <c r="D42" s="79" t="s">
        <v>195</v>
      </c>
      <c r="E42" s="80">
        <v>70000</v>
      </c>
      <c r="F42" s="80">
        <v>0</v>
      </c>
    </row>
    <row r="43" spans="1:6" ht="15">
      <c r="A43" s="84"/>
      <c r="B43" s="77"/>
      <c r="C43" s="78" t="s">
        <v>196</v>
      </c>
      <c r="D43" s="79" t="s">
        <v>197</v>
      </c>
      <c r="E43" s="80">
        <v>170000</v>
      </c>
      <c r="F43" s="80">
        <v>0</v>
      </c>
    </row>
    <row r="44" spans="1:6" ht="15">
      <c r="A44" s="84"/>
      <c r="B44" s="77"/>
      <c r="C44" s="78" t="s">
        <v>198</v>
      </c>
      <c r="D44" s="79" t="s">
        <v>199</v>
      </c>
      <c r="E44" s="80">
        <v>190000</v>
      </c>
      <c r="F44" s="80">
        <v>0</v>
      </c>
    </row>
    <row r="45" spans="1:6" ht="15">
      <c r="A45" s="84"/>
      <c r="B45" s="77"/>
      <c r="C45" s="78" t="s">
        <v>200</v>
      </c>
      <c r="D45" s="79" t="s">
        <v>201</v>
      </c>
      <c r="E45" s="80">
        <v>2000</v>
      </c>
      <c r="F45" s="80">
        <v>0</v>
      </c>
    </row>
    <row r="46" spans="1:6" ht="15">
      <c r="A46" s="84"/>
      <c r="B46" s="77"/>
      <c r="C46" s="78" t="s">
        <v>202</v>
      </c>
      <c r="D46" s="79" t="s">
        <v>203</v>
      </c>
      <c r="E46" s="80">
        <v>50000</v>
      </c>
      <c r="F46" s="80">
        <v>0</v>
      </c>
    </row>
    <row r="47" spans="1:6" ht="15">
      <c r="A47" s="84"/>
      <c r="B47" s="77"/>
      <c r="C47" s="78" t="s">
        <v>204</v>
      </c>
      <c r="D47" s="79" t="s">
        <v>205</v>
      </c>
      <c r="E47" s="80">
        <v>20000</v>
      </c>
      <c r="F47" s="80">
        <v>0</v>
      </c>
    </row>
    <row r="48" spans="1:6" ht="45">
      <c r="A48" s="82"/>
      <c r="B48" s="74" t="s">
        <v>206</v>
      </c>
      <c r="C48" s="70"/>
      <c r="D48" s="75" t="s">
        <v>207</v>
      </c>
      <c r="E48" s="76">
        <f>E49+E50+E51+E52+E53+E54+E55+E56</f>
        <v>3625000</v>
      </c>
      <c r="F48" s="76">
        <f>F49+F50+F51+F52+F53+F54+F55+F56</f>
        <v>0</v>
      </c>
    </row>
    <row r="49" spans="1:6" ht="15">
      <c r="A49" s="84"/>
      <c r="B49" s="77"/>
      <c r="C49" s="78" t="s">
        <v>190</v>
      </c>
      <c r="D49" s="79" t="s">
        <v>191</v>
      </c>
      <c r="E49" s="80">
        <v>1800000</v>
      </c>
      <c r="F49" s="80">
        <v>0</v>
      </c>
    </row>
    <row r="50" spans="1:6" ht="15">
      <c r="A50" s="84"/>
      <c r="B50" s="77"/>
      <c r="C50" s="78" t="s">
        <v>192</v>
      </c>
      <c r="D50" s="79" t="s">
        <v>193</v>
      </c>
      <c r="E50" s="80">
        <v>850000</v>
      </c>
      <c r="F50" s="80">
        <v>0</v>
      </c>
    </row>
    <row r="51" spans="1:6" ht="15">
      <c r="A51" s="84"/>
      <c r="B51" s="77"/>
      <c r="C51" s="78" t="s">
        <v>194</v>
      </c>
      <c r="D51" s="79" t="s">
        <v>195</v>
      </c>
      <c r="E51" s="80">
        <v>8000</v>
      </c>
      <c r="F51" s="80">
        <v>0</v>
      </c>
    </row>
    <row r="52" spans="1:6" ht="15">
      <c r="A52" s="84"/>
      <c r="B52" s="77"/>
      <c r="C52" s="78" t="s">
        <v>196</v>
      </c>
      <c r="D52" s="79" t="s">
        <v>197</v>
      </c>
      <c r="E52" s="80">
        <v>470000</v>
      </c>
      <c r="F52" s="80">
        <v>0</v>
      </c>
    </row>
    <row r="53" spans="1:6" ht="15">
      <c r="A53" s="84"/>
      <c r="B53" s="77"/>
      <c r="C53" s="78" t="s">
        <v>208</v>
      </c>
      <c r="D53" s="79" t="s">
        <v>209</v>
      </c>
      <c r="E53" s="80">
        <v>80000</v>
      </c>
      <c r="F53" s="80">
        <v>0</v>
      </c>
    </row>
    <row r="54" spans="1:6" ht="15">
      <c r="A54" s="84"/>
      <c r="B54" s="77"/>
      <c r="C54" s="78" t="s">
        <v>210</v>
      </c>
      <c r="D54" s="79" t="s">
        <v>211</v>
      </c>
      <c r="E54" s="80">
        <v>7000</v>
      </c>
      <c r="F54" s="80">
        <v>0</v>
      </c>
    </row>
    <row r="55" spans="1:6" ht="15">
      <c r="A55" s="84"/>
      <c r="B55" s="77"/>
      <c r="C55" s="78" t="s">
        <v>202</v>
      </c>
      <c r="D55" s="79" t="s">
        <v>203</v>
      </c>
      <c r="E55" s="80">
        <v>350000</v>
      </c>
      <c r="F55" s="80">
        <v>0</v>
      </c>
    </row>
    <row r="56" spans="1:6" ht="15">
      <c r="A56" s="84"/>
      <c r="B56" s="77"/>
      <c r="C56" s="78" t="s">
        <v>204</v>
      </c>
      <c r="D56" s="79" t="s">
        <v>205</v>
      </c>
      <c r="E56" s="80">
        <v>60000</v>
      </c>
      <c r="F56" s="80">
        <v>0</v>
      </c>
    </row>
    <row r="57" spans="1:6" ht="22.5">
      <c r="A57" s="82"/>
      <c r="B57" s="74" t="s">
        <v>212</v>
      </c>
      <c r="C57" s="70"/>
      <c r="D57" s="75" t="s">
        <v>213</v>
      </c>
      <c r="E57" s="76">
        <f>E58+E59+E60</f>
        <v>1653000</v>
      </c>
      <c r="F57" s="76">
        <f>F58+F59+F60</f>
        <v>0</v>
      </c>
    </row>
    <row r="58" spans="1:6" ht="15">
      <c r="A58" s="84"/>
      <c r="B58" s="77"/>
      <c r="C58" s="78" t="s">
        <v>214</v>
      </c>
      <c r="D58" s="79" t="s">
        <v>215</v>
      </c>
      <c r="E58" s="80">
        <v>400000</v>
      </c>
      <c r="F58" s="80">
        <v>0</v>
      </c>
    </row>
    <row r="59" spans="1:6" ht="15">
      <c r="A59" s="84"/>
      <c r="B59" s="77"/>
      <c r="C59" s="78" t="s">
        <v>216</v>
      </c>
      <c r="D59" s="79" t="s">
        <v>217</v>
      </c>
      <c r="E59" s="80">
        <v>1000000</v>
      </c>
      <c r="F59" s="80">
        <v>0</v>
      </c>
    </row>
    <row r="60" spans="1:6" ht="15">
      <c r="A60" s="84"/>
      <c r="B60" s="77"/>
      <c r="C60" s="78" t="s">
        <v>218</v>
      </c>
      <c r="D60" s="79" t="s">
        <v>219</v>
      </c>
      <c r="E60" s="80">
        <v>253000</v>
      </c>
      <c r="F60" s="80">
        <v>0</v>
      </c>
    </row>
    <row r="61" spans="1:6" ht="15">
      <c r="A61" s="82"/>
      <c r="B61" s="74" t="s">
        <v>220</v>
      </c>
      <c r="C61" s="70"/>
      <c r="D61" s="75" t="s">
        <v>221</v>
      </c>
      <c r="E61" s="76">
        <f>E62</f>
        <v>2714</v>
      </c>
      <c r="F61" s="76">
        <f>F62</f>
        <v>0</v>
      </c>
    </row>
    <row r="62" spans="1:6" ht="33.75">
      <c r="A62" s="84"/>
      <c r="B62" s="77"/>
      <c r="C62" s="78" t="s">
        <v>222</v>
      </c>
      <c r="D62" s="79" t="s">
        <v>223</v>
      </c>
      <c r="E62" s="80">
        <v>2714</v>
      </c>
      <c r="F62" s="80">
        <v>0</v>
      </c>
    </row>
    <row r="63" spans="1:6" ht="22.5">
      <c r="A63" s="82"/>
      <c r="B63" s="74" t="s">
        <v>224</v>
      </c>
      <c r="C63" s="70"/>
      <c r="D63" s="75" t="s">
        <v>225</v>
      </c>
      <c r="E63" s="76">
        <f>E64+E65</f>
        <v>8903235</v>
      </c>
      <c r="F63" s="76">
        <f>F64+F65</f>
        <v>0</v>
      </c>
    </row>
    <row r="64" spans="1:6" ht="15">
      <c r="A64" s="84"/>
      <c r="B64" s="77"/>
      <c r="C64" s="78" t="s">
        <v>226</v>
      </c>
      <c r="D64" s="79" t="s">
        <v>227</v>
      </c>
      <c r="E64" s="80">
        <v>8303235</v>
      </c>
      <c r="F64" s="80">
        <v>0</v>
      </c>
    </row>
    <row r="65" spans="1:6" ht="15">
      <c r="A65" s="84"/>
      <c r="B65" s="77"/>
      <c r="C65" s="78" t="s">
        <v>228</v>
      </c>
      <c r="D65" s="79" t="s">
        <v>229</v>
      </c>
      <c r="E65" s="80">
        <v>600000</v>
      </c>
      <c r="F65" s="80">
        <v>0</v>
      </c>
    </row>
    <row r="66" spans="1:6" ht="15">
      <c r="A66" s="83" t="s">
        <v>230</v>
      </c>
      <c r="B66" s="71"/>
      <c r="C66" s="71"/>
      <c r="D66" s="72" t="s">
        <v>231</v>
      </c>
      <c r="E66" s="73">
        <f>E67+E69+E71+E73</f>
        <v>13359666</v>
      </c>
      <c r="F66" s="73">
        <f>F67+F69+F71+F73</f>
        <v>0</v>
      </c>
    </row>
    <row r="67" spans="1:6" ht="22.5">
      <c r="A67" s="82"/>
      <c r="B67" s="74" t="s">
        <v>232</v>
      </c>
      <c r="C67" s="70"/>
      <c r="D67" s="75" t="s">
        <v>233</v>
      </c>
      <c r="E67" s="76">
        <f>E68</f>
        <v>11655886</v>
      </c>
      <c r="F67" s="76">
        <f>F68</f>
        <v>0</v>
      </c>
    </row>
    <row r="68" spans="1:6" ht="15">
      <c r="A68" s="84"/>
      <c r="B68" s="77"/>
      <c r="C68" s="78" t="s">
        <v>234</v>
      </c>
      <c r="D68" s="79" t="s">
        <v>235</v>
      </c>
      <c r="E68" s="80">
        <v>11655886</v>
      </c>
      <c r="F68" s="80">
        <v>0</v>
      </c>
    </row>
    <row r="69" spans="1:6" ht="15">
      <c r="A69" s="82"/>
      <c r="B69" s="74" t="s">
        <v>236</v>
      </c>
      <c r="C69" s="70"/>
      <c r="D69" s="75" t="s">
        <v>237</v>
      </c>
      <c r="E69" s="76">
        <f>E70</f>
        <v>929711</v>
      </c>
      <c r="F69" s="76">
        <f>F70</f>
        <v>0</v>
      </c>
    </row>
    <row r="70" spans="1:6" ht="15">
      <c r="A70" s="84"/>
      <c r="B70" s="77"/>
      <c r="C70" s="78" t="s">
        <v>234</v>
      </c>
      <c r="D70" s="79" t="s">
        <v>235</v>
      </c>
      <c r="E70" s="80">
        <v>929711</v>
      </c>
      <c r="F70" s="80">
        <v>0</v>
      </c>
    </row>
    <row r="71" spans="1:6" ht="15">
      <c r="A71" s="82"/>
      <c r="B71" s="74" t="s">
        <v>238</v>
      </c>
      <c r="C71" s="70"/>
      <c r="D71" s="75" t="s">
        <v>239</v>
      </c>
      <c r="E71" s="76">
        <f>E72</f>
        <v>80000</v>
      </c>
      <c r="F71" s="76">
        <f>F72</f>
        <v>0</v>
      </c>
    </row>
    <row r="72" spans="1:6" ht="15">
      <c r="A72" s="84"/>
      <c r="B72" s="77"/>
      <c r="C72" s="78" t="s">
        <v>240</v>
      </c>
      <c r="D72" s="79" t="s">
        <v>241</v>
      </c>
      <c r="E72" s="80">
        <v>80000</v>
      </c>
      <c r="F72" s="80">
        <v>0</v>
      </c>
    </row>
    <row r="73" spans="1:6" ht="15">
      <c r="A73" s="82"/>
      <c r="B73" s="74" t="s">
        <v>242</v>
      </c>
      <c r="C73" s="70"/>
      <c r="D73" s="75" t="s">
        <v>243</v>
      </c>
      <c r="E73" s="76">
        <f>E74</f>
        <v>694069</v>
      </c>
      <c r="F73" s="76">
        <f>F74</f>
        <v>0</v>
      </c>
    </row>
    <row r="74" spans="1:6" ht="15">
      <c r="A74" s="84"/>
      <c r="B74" s="77"/>
      <c r="C74" s="78" t="s">
        <v>234</v>
      </c>
      <c r="D74" s="79" t="s">
        <v>235</v>
      </c>
      <c r="E74" s="80">
        <v>694069</v>
      </c>
      <c r="F74" s="80">
        <v>0</v>
      </c>
    </row>
    <row r="75" spans="1:6" ht="15">
      <c r="A75" s="83" t="s">
        <v>244</v>
      </c>
      <c r="B75" s="71"/>
      <c r="C75" s="71"/>
      <c r="D75" s="72" t="s">
        <v>245</v>
      </c>
      <c r="E75" s="73">
        <f>E76+E80+E78</f>
        <v>44162</v>
      </c>
      <c r="F75" s="73">
        <f>F76+F80+F78</f>
        <v>300000</v>
      </c>
    </row>
    <row r="76" spans="1:6" ht="15">
      <c r="A76" s="82"/>
      <c r="B76" s="74" t="s">
        <v>246</v>
      </c>
      <c r="C76" s="70"/>
      <c r="D76" s="75" t="s">
        <v>247</v>
      </c>
      <c r="E76" s="76">
        <f>E77</f>
        <v>28000</v>
      </c>
      <c r="F76" s="76">
        <f>F77</f>
        <v>0</v>
      </c>
    </row>
    <row r="77" spans="1:6" ht="45">
      <c r="A77" s="84"/>
      <c r="B77" s="77"/>
      <c r="C77" s="78" t="s">
        <v>160</v>
      </c>
      <c r="D77" s="79" t="s">
        <v>161</v>
      </c>
      <c r="E77" s="80">
        <v>28000</v>
      </c>
      <c r="F77" s="80">
        <v>0</v>
      </c>
    </row>
    <row r="78" spans="1:6" ht="15">
      <c r="A78" s="82"/>
      <c r="B78" s="74">
        <v>80110</v>
      </c>
      <c r="C78" s="74"/>
      <c r="D78" s="75" t="s">
        <v>309</v>
      </c>
      <c r="E78" s="76"/>
      <c r="F78" s="76">
        <f>F79</f>
        <v>300000</v>
      </c>
    </row>
    <row r="79" spans="1:6" ht="33.75">
      <c r="A79" s="84"/>
      <c r="B79" s="77"/>
      <c r="C79" s="78">
        <v>6330</v>
      </c>
      <c r="D79" s="79" t="s">
        <v>468</v>
      </c>
      <c r="E79" s="80"/>
      <c r="F79" s="80">
        <v>300000</v>
      </c>
    </row>
    <row r="80" spans="1:6" ht="18.75" customHeight="1">
      <c r="A80" s="82"/>
      <c r="B80" s="74">
        <v>80195</v>
      </c>
      <c r="C80" s="74"/>
      <c r="D80" s="75"/>
      <c r="E80" s="76">
        <f>E81</f>
        <v>16162</v>
      </c>
      <c r="F80" s="76">
        <f>F81</f>
        <v>0</v>
      </c>
    </row>
    <row r="81" spans="1:6" ht="30.75" customHeight="1">
      <c r="A81" s="84"/>
      <c r="B81" s="77"/>
      <c r="C81" s="78">
        <v>2030</v>
      </c>
      <c r="D81" s="79" t="s">
        <v>257</v>
      </c>
      <c r="E81" s="80">
        <v>16162</v>
      </c>
      <c r="F81" s="80"/>
    </row>
    <row r="82" spans="1:6" ht="15">
      <c r="A82" s="83" t="s">
        <v>248</v>
      </c>
      <c r="B82" s="71"/>
      <c r="C82" s="71"/>
      <c r="D82" s="72" t="s">
        <v>249</v>
      </c>
      <c r="E82" s="73">
        <f>E83+E85+E87+E90+E92+E95</f>
        <v>8631800</v>
      </c>
      <c r="F82" s="73">
        <f>F83+F85+F87+F90+F92+F95</f>
        <v>0</v>
      </c>
    </row>
    <row r="83" spans="1:6" ht="33.75">
      <c r="A83" s="82"/>
      <c r="B83" s="74" t="s">
        <v>250</v>
      </c>
      <c r="C83" s="70"/>
      <c r="D83" s="75" t="s">
        <v>251</v>
      </c>
      <c r="E83" s="76">
        <f>E84</f>
        <v>7637329</v>
      </c>
      <c r="F83" s="76">
        <f>F84</f>
        <v>0</v>
      </c>
    </row>
    <row r="84" spans="1:6" ht="33.75">
      <c r="A84" s="84"/>
      <c r="B84" s="77"/>
      <c r="C84" s="78" t="s">
        <v>168</v>
      </c>
      <c r="D84" s="79" t="s">
        <v>169</v>
      </c>
      <c r="E84" s="80">
        <v>7637329</v>
      </c>
      <c r="F84" s="80">
        <v>0</v>
      </c>
    </row>
    <row r="85" spans="1:6" ht="33.75">
      <c r="A85" s="82"/>
      <c r="B85" s="74" t="s">
        <v>252</v>
      </c>
      <c r="C85" s="70"/>
      <c r="D85" s="75" t="s">
        <v>253</v>
      </c>
      <c r="E85" s="76">
        <f>E86</f>
        <v>44932</v>
      </c>
      <c r="F85" s="76">
        <f>F86</f>
        <v>0</v>
      </c>
    </row>
    <row r="86" spans="1:6" ht="33.75">
      <c r="A86" s="84"/>
      <c r="B86" s="77"/>
      <c r="C86" s="78" t="s">
        <v>168</v>
      </c>
      <c r="D86" s="79" t="s">
        <v>169</v>
      </c>
      <c r="E86" s="80">
        <v>44932</v>
      </c>
      <c r="F86" s="80">
        <v>0</v>
      </c>
    </row>
    <row r="87" spans="1:6" ht="22.5">
      <c r="A87" s="82"/>
      <c r="B87" s="74" t="s">
        <v>254</v>
      </c>
      <c r="C87" s="70"/>
      <c r="D87" s="75" t="s">
        <v>255</v>
      </c>
      <c r="E87" s="76">
        <f>E88+E89</f>
        <v>394392</v>
      </c>
      <c r="F87" s="76">
        <f>F88+F89</f>
        <v>0</v>
      </c>
    </row>
    <row r="88" spans="1:6" ht="33.75">
      <c r="A88" s="84"/>
      <c r="B88" s="77"/>
      <c r="C88" s="78" t="s">
        <v>168</v>
      </c>
      <c r="D88" s="79" t="s">
        <v>169</v>
      </c>
      <c r="E88" s="80">
        <v>300725</v>
      </c>
      <c r="F88" s="80">
        <v>0</v>
      </c>
    </row>
    <row r="89" spans="1:6" ht="22.5">
      <c r="A89" s="84"/>
      <c r="B89" s="77"/>
      <c r="C89" s="78" t="s">
        <v>256</v>
      </c>
      <c r="D89" s="79" t="s">
        <v>257</v>
      </c>
      <c r="E89" s="80">
        <v>93667</v>
      </c>
      <c r="F89" s="80">
        <v>0</v>
      </c>
    </row>
    <row r="90" spans="1:6" ht="15">
      <c r="A90" s="82"/>
      <c r="B90" s="74" t="s">
        <v>258</v>
      </c>
      <c r="C90" s="70"/>
      <c r="D90" s="75" t="s">
        <v>259</v>
      </c>
      <c r="E90" s="76">
        <f>E91</f>
        <v>293106</v>
      </c>
      <c r="F90" s="76">
        <f>F91</f>
        <v>0</v>
      </c>
    </row>
    <row r="91" spans="1:6" ht="22.5">
      <c r="A91" s="84"/>
      <c r="B91" s="77"/>
      <c r="C91" s="78" t="s">
        <v>256</v>
      </c>
      <c r="D91" s="79" t="s">
        <v>257</v>
      </c>
      <c r="E91" s="80">
        <v>293106</v>
      </c>
      <c r="F91" s="80">
        <v>0</v>
      </c>
    </row>
    <row r="92" spans="1:6" ht="15">
      <c r="A92" s="82"/>
      <c r="B92" s="74" t="s">
        <v>260</v>
      </c>
      <c r="C92" s="70"/>
      <c r="D92" s="75" t="s">
        <v>261</v>
      </c>
      <c r="E92" s="76">
        <f>E93+E94</f>
        <v>109586</v>
      </c>
      <c r="F92" s="76">
        <f>F93+F94</f>
        <v>0</v>
      </c>
    </row>
    <row r="93" spans="1:6" ht="15">
      <c r="A93" s="84"/>
      <c r="B93" s="77"/>
      <c r="C93" s="78" t="s">
        <v>262</v>
      </c>
      <c r="D93" s="79" t="s">
        <v>263</v>
      </c>
      <c r="E93" s="80">
        <v>62000</v>
      </c>
      <c r="F93" s="80">
        <v>0</v>
      </c>
    </row>
    <row r="94" spans="1:6" ht="33.75">
      <c r="A94" s="84"/>
      <c r="B94" s="77"/>
      <c r="C94" s="78" t="s">
        <v>168</v>
      </c>
      <c r="D94" s="79" t="s">
        <v>169</v>
      </c>
      <c r="E94" s="80">
        <v>47586</v>
      </c>
      <c r="F94" s="80">
        <v>0</v>
      </c>
    </row>
    <row r="95" spans="1:6" ht="15">
      <c r="A95" s="82"/>
      <c r="B95" s="74" t="s">
        <v>264</v>
      </c>
      <c r="C95" s="70"/>
      <c r="D95" s="75" t="s">
        <v>171</v>
      </c>
      <c r="E95" s="76">
        <f>E96</f>
        <v>152455</v>
      </c>
      <c r="F95" s="76">
        <f>F96</f>
        <v>0</v>
      </c>
    </row>
    <row r="96" spans="1:6" ht="22.5">
      <c r="A96" s="84"/>
      <c r="B96" s="77"/>
      <c r="C96" s="78" t="s">
        <v>256</v>
      </c>
      <c r="D96" s="79" t="s">
        <v>257</v>
      </c>
      <c r="E96" s="80">
        <v>152455</v>
      </c>
      <c r="F96" s="80">
        <v>0</v>
      </c>
    </row>
    <row r="97" spans="1:6" ht="15.75">
      <c r="A97" s="180" t="s">
        <v>265</v>
      </c>
      <c r="B97" s="180"/>
      <c r="C97" s="180"/>
      <c r="D97" s="180"/>
      <c r="E97" s="81">
        <f>E82+E75+E66+E36+E33+E30+E24+E19+E14+E10</f>
        <v>45408818</v>
      </c>
      <c r="F97" s="81">
        <f>F82+F75+F66+F36+F33+F30+F24+F19+F14+F10</f>
        <v>5250000</v>
      </c>
    </row>
    <row r="98" spans="5:6" ht="12.75">
      <c r="E98" s="134"/>
      <c r="F98" s="156">
        <f>E97+F97</f>
        <v>50658818</v>
      </c>
    </row>
    <row r="101" ht="12.75">
      <c r="F101" s="134"/>
    </row>
  </sheetData>
  <sheetProtection/>
  <mergeCells count="3">
    <mergeCell ref="A97:D97"/>
    <mergeCell ref="A6:F6"/>
    <mergeCell ref="E1:F4"/>
  </mergeCells>
  <printOptions horizontalCentered="1"/>
  <pageMargins left="0.26" right="0.34" top="1.07" bottom="0.5905511811023623" header="0.5118110236220472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B1">
      <selection activeCell="J6" sqref="J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82" t="s">
        <v>498</v>
      </c>
      <c r="K1" s="182"/>
      <c r="L1" s="182"/>
      <c r="M1" s="182"/>
    </row>
    <row r="2" spans="10:13" ht="12.75">
      <c r="J2" s="182"/>
      <c r="K2" s="182"/>
      <c r="L2" s="182"/>
      <c r="M2" s="182"/>
    </row>
    <row r="3" spans="10:13" ht="12.75" customHeight="1">
      <c r="J3" s="182"/>
      <c r="K3" s="182"/>
      <c r="L3" s="182"/>
      <c r="M3" s="182"/>
    </row>
    <row r="4" spans="10:13" ht="12.75">
      <c r="J4" s="182"/>
      <c r="K4" s="182"/>
      <c r="L4" s="182"/>
      <c r="M4" s="182"/>
    </row>
    <row r="5" spans="10:13" ht="12.75">
      <c r="J5" s="182"/>
      <c r="K5" s="182"/>
      <c r="L5" s="182"/>
      <c r="M5" s="182"/>
    </row>
    <row r="6" spans="10:13" ht="12.75">
      <c r="J6" s="162"/>
      <c r="K6" s="162"/>
      <c r="L6" s="162"/>
      <c r="M6" s="162"/>
    </row>
    <row r="7" spans="1:13" ht="16.5">
      <c r="A7" s="224" t="s">
        <v>407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6.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1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 t="s">
        <v>15</v>
      </c>
    </row>
    <row r="11" spans="1:13" ht="15" customHeight="1">
      <c r="A11" s="171" t="s">
        <v>17</v>
      </c>
      <c r="B11" s="171" t="s">
        <v>44</v>
      </c>
      <c r="C11" s="169" t="s">
        <v>2</v>
      </c>
      <c r="D11" s="214" t="s">
        <v>3</v>
      </c>
      <c r="E11" s="169" t="s">
        <v>46</v>
      </c>
      <c r="F11" s="221" t="s">
        <v>48</v>
      </c>
      <c r="G11" s="222"/>
      <c r="H11" s="222"/>
      <c r="I11" s="223"/>
      <c r="J11" s="221" t="s">
        <v>50</v>
      </c>
      <c r="K11" s="222"/>
      <c r="L11" s="223"/>
      <c r="M11" s="169" t="s">
        <v>52</v>
      </c>
    </row>
    <row r="12" spans="1:13" ht="25.5" customHeight="1">
      <c r="A12" s="171"/>
      <c r="B12" s="171"/>
      <c r="C12" s="169"/>
      <c r="D12" s="215"/>
      <c r="E12" s="169"/>
      <c r="F12" s="169" t="s">
        <v>78</v>
      </c>
      <c r="G12" s="225" t="s">
        <v>79</v>
      </c>
      <c r="H12" s="226"/>
      <c r="I12" s="227"/>
      <c r="J12" s="169" t="s">
        <v>78</v>
      </c>
      <c r="K12" s="225" t="s">
        <v>408</v>
      </c>
      <c r="L12" s="227"/>
      <c r="M12" s="169"/>
    </row>
    <row r="13" spans="1:13" ht="23.25" customHeight="1">
      <c r="A13" s="171"/>
      <c r="B13" s="171"/>
      <c r="C13" s="169"/>
      <c r="D13" s="215"/>
      <c r="E13" s="169"/>
      <c r="F13" s="169"/>
      <c r="G13" s="169" t="s">
        <v>409</v>
      </c>
      <c r="H13" s="169"/>
      <c r="I13" s="228" t="s">
        <v>410</v>
      </c>
      <c r="J13" s="169"/>
      <c r="K13" s="169" t="s">
        <v>411</v>
      </c>
      <c r="L13" s="198" t="s">
        <v>412</v>
      </c>
      <c r="M13" s="169"/>
    </row>
    <row r="14" spans="1:13" ht="35.25" customHeight="1">
      <c r="A14" s="171"/>
      <c r="B14" s="171"/>
      <c r="C14" s="169"/>
      <c r="D14" s="216"/>
      <c r="E14" s="169"/>
      <c r="F14" s="169"/>
      <c r="G14" s="135" t="s">
        <v>413</v>
      </c>
      <c r="H14" s="135" t="s">
        <v>414</v>
      </c>
      <c r="I14" s="229"/>
      <c r="J14" s="169"/>
      <c r="K14" s="169"/>
      <c r="L14" s="198"/>
      <c r="M14" s="169"/>
    </row>
    <row r="15" spans="1:13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4" ht="21.75" customHeight="1">
      <c r="A16" s="12">
        <v>1</v>
      </c>
      <c r="B16" s="50" t="s">
        <v>415</v>
      </c>
      <c r="C16" s="138">
        <v>801</v>
      </c>
      <c r="D16" s="50">
        <v>80104</v>
      </c>
      <c r="E16" s="139">
        <v>5618</v>
      </c>
      <c r="F16" s="139">
        <v>2527169</v>
      </c>
      <c r="G16" s="139">
        <v>1919719</v>
      </c>
      <c r="H16" s="139">
        <v>0</v>
      </c>
      <c r="I16" s="139">
        <v>0</v>
      </c>
      <c r="J16" s="139">
        <v>2524223</v>
      </c>
      <c r="K16" s="139">
        <v>0</v>
      </c>
      <c r="L16" s="139">
        <v>0</v>
      </c>
      <c r="M16" s="139">
        <v>8564</v>
      </c>
      <c r="N16" s="134"/>
    </row>
    <row r="17" spans="1:13" ht="21.75" customHeight="1">
      <c r="A17" s="12">
        <v>2</v>
      </c>
      <c r="B17" s="50" t="s">
        <v>355</v>
      </c>
      <c r="C17" s="138">
        <v>926</v>
      </c>
      <c r="D17" s="50">
        <v>92601</v>
      </c>
      <c r="E17" s="139">
        <v>55047</v>
      </c>
      <c r="F17" s="139">
        <v>1554960</v>
      </c>
      <c r="G17" s="139">
        <v>658560</v>
      </c>
      <c r="H17" s="139">
        <v>0</v>
      </c>
      <c r="I17" s="139">
        <v>0</v>
      </c>
      <c r="J17" s="139">
        <v>1553364</v>
      </c>
      <c r="K17" s="139">
        <v>0</v>
      </c>
      <c r="L17" s="139">
        <v>0</v>
      </c>
      <c r="M17" s="139">
        <v>56643</v>
      </c>
    </row>
    <row r="18" spans="1:13" s="21" customFormat="1" ht="21.75" customHeight="1">
      <c r="A18" s="211" t="s">
        <v>34</v>
      </c>
      <c r="B18" s="211"/>
      <c r="C18" s="22"/>
      <c r="D18" s="22"/>
      <c r="E18" s="140">
        <f>E17+E16</f>
        <v>60665</v>
      </c>
      <c r="F18" s="140">
        <f aca="true" t="shared" si="0" ref="F18:M18">F17+F16</f>
        <v>4082129</v>
      </c>
      <c r="G18" s="140">
        <f t="shared" si="0"/>
        <v>2578279</v>
      </c>
      <c r="H18" s="140">
        <f t="shared" si="0"/>
        <v>0</v>
      </c>
      <c r="I18" s="140">
        <f t="shared" si="0"/>
        <v>0</v>
      </c>
      <c r="J18" s="140">
        <f t="shared" si="0"/>
        <v>4077587</v>
      </c>
      <c r="K18" s="140">
        <f t="shared" si="0"/>
        <v>0</v>
      </c>
      <c r="L18" s="140">
        <f t="shared" si="0"/>
        <v>0</v>
      </c>
      <c r="M18" s="140">
        <f t="shared" si="0"/>
        <v>65207</v>
      </c>
    </row>
    <row r="19" ht="4.5" customHeight="1"/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89" t="s">
        <v>499</v>
      </c>
      <c r="F1" s="189"/>
      <c r="G1" s="189"/>
      <c r="H1" s="189"/>
    </row>
    <row r="2" spans="5:8" ht="12.75">
      <c r="E2" s="189"/>
      <c r="F2" s="189"/>
      <c r="G2" s="189"/>
      <c r="H2" s="189"/>
    </row>
    <row r="3" spans="5:8" ht="12.75">
      <c r="E3" s="189"/>
      <c r="F3" s="189"/>
      <c r="G3" s="189"/>
      <c r="H3" s="189"/>
    </row>
    <row r="4" spans="5:8" ht="12.75">
      <c r="E4" s="189"/>
      <c r="F4" s="189"/>
      <c r="G4" s="189"/>
      <c r="H4" s="189"/>
    </row>
    <row r="6" spans="1:8" ht="16.5">
      <c r="A6" s="224" t="s">
        <v>417</v>
      </c>
      <c r="B6" s="224"/>
      <c r="C6" s="224"/>
      <c r="D6" s="224"/>
      <c r="E6" s="224"/>
      <c r="F6" s="224"/>
      <c r="G6" s="224"/>
      <c r="H6" s="224"/>
    </row>
    <row r="7" spans="1:8" ht="16.5">
      <c r="A7" s="224"/>
      <c r="B7" s="224"/>
      <c r="C7" s="224"/>
      <c r="D7" s="224"/>
      <c r="E7" s="224"/>
      <c r="F7" s="224"/>
      <c r="G7" s="224"/>
      <c r="H7" s="224"/>
    </row>
    <row r="8" spans="1:8" ht="13.5" customHeight="1">
      <c r="A8" s="25"/>
      <c r="B8" s="25"/>
      <c r="C8" s="25"/>
      <c r="D8" s="25"/>
      <c r="E8" s="25"/>
      <c r="F8" s="25"/>
      <c r="G8" s="25"/>
      <c r="H8" s="25"/>
    </row>
    <row r="9" spans="1:8" ht="12.75">
      <c r="A9" s="1"/>
      <c r="B9" s="1"/>
      <c r="C9" s="1"/>
      <c r="D9" s="1"/>
      <c r="E9" s="1"/>
      <c r="F9" s="1"/>
      <c r="G9" s="1"/>
      <c r="H9" s="5" t="s">
        <v>15</v>
      </c>
    </row>
    <row r="10" spans="1:8" ht="55.5" customHeight="1">
      <c r="A10" s="27" t="s">
        <v>17</v>
      </c>
      <c r="B10" s="27" t="s">
        <v>44</v>
      </c>
      <c r="C10" s="7" t="s">
        <v>2</v>
      </c>
      <c r="D10" s="137" t="s">
        <v>3</v>
      </c>
      <c r="E10" s="7" t="s">
        <v>46</v>
      </c>
      <c r="F10" s="7" t="s">
        <v>418</v>
      </c>
      <c r="G10" s="7" t="s">
        <v>50</v>
      </c>
      <c r="H10" s="7" t="s">
        <v>52</v>
      </c>
    </row>
    <row r="11" spans="1:8" ht="7.5" customHeight="1">
      <c r="A11" s="8">
        <v>1</v>
      </c>
      <c r="B11" s="8">
        <v>2</v>
      </c>
      <c r="C11" s="8">
        <v>3</v>
      </c>
      <c r="D11" s="8">
        <v>4</v>
      </c>
      <c r="E11" s="8">
        <v>4</v>
      </c>
      <c r="F11" s="8">
        <v>5</v>
      </c>
      <c r="G11" s="8">
        <v>7</v>
      </c>
      <c r="H11" s="8">
        <v>9</v>
      </c>
    </row>
    <row r="12" spans="1:8" ht="21.75" customHeight="1">
      <c r="A12" s="10">
        <v>1</v>
      </c>
      <c r="B12" s="50" t="s">
        <v>377</v>
      </c>
      <c r="C12" s="50">
        <v>801</v>
      </c>
      <c r="D12" s="50">
        <v>80101</v>
      </c>
      <c r="E12" s="139">
        <v>25011</v>
      </c>
      <c r="F12" s="139">
        <v>43000</v>
      </c>
      <c r="G12" s="139">
        <v>62000</v>
      </c>
      <c r="H12" s="139">
        <v>6011</v>
      </c>
    </row>
    <row r="13" spans="1:8" ht="21.75" customHeight="1">
      <c r="A13" s="10">
        <v>2</v>
      </c>
      <c r="B13" s="50" t="s">
        <v>416</v>
      </c>
      <c r="C13" s="50">
        <v>801</v>
      </c>
      <c r="D13" s="50">
        <v>80110</v>
      </c>
      <c r="E13" s="139">
        <v>3000</v>
      </c>
      <c r="F13" s="139">
        <v>38000</v>
      </c>
      <c r="G13" s="139">
        <v>26000</v>
      </c>
      <c r="H13" s="139">
        <v>15000</v>
      </c>
    </row>
    <row r="14" spans="1:8" ht="21.75" customHeight="1">
      <c r="A14" s="10">
        <v>3</v>
      </c>
      <c r="B14" s="50" t="s">
        <v>438</v>
      </c>
      <c r="C14" s="50">
        <v>801</v>
      </c>
      <c r="D14" s="50">
        <v>80148</v>
      </c>
      <c r="E14" s="139">
        <v>0</v>
      </c>
      <c r="F14" s="139">
        <v>409140</v>
      </c>
      <c r="G14" s="139">
        <v>400534</v>
      </c>
      <c r="H14" s="139">
        <v>8606</v>
      </c>
    </row>
    <row r="15" spans="1:8" s="21" customFormat="1" ht="21.75" customHeight="1">
      <c r="A15" s="211" t="s">
        <v>34</v>
      </c>
      <c r="B15" s="211"/>
      <c r="C15" s="22"/>
      <c r="D15" s="22"/>
      <c r="E15" s="140">
        <f>E14+E13+E12</f>
        <v>28011</v>
      </c>
      <c r="F15" s="140">
        <f>F14+F13+F12</f>
        <v>490140</v>
      </c>
      <c r="G15" s="140">
        <f>G14+G13+G12</f>
        <v>488534</v>
      </c>
      <c r="H15" s="140">
        <f>H14+H13+H12</f>
        <v>29617</v>
      </c>
    </row>
    <row r="16" ht="4.5" customHeight="1"/>
  </sheetData>
  <mergeCells count="4">
    <mergeCell ref="E1:H4"/>
    <mergeCell ref="A6:H6"/>
    <mergeCell ref="A7:H7"/>
    <mergeCell ref="A15:B1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7" sqref="A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2" t="s">
        <v>500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9.5" customHeight="1">
      <c r="A6" s="208" t="s">
        <v>501</v>
      </c>
      <c r="B6" s="208"/>
      <c r="C6" s="208"/>
      <c r="D6" s="208"/>
      <c r="E6" s="208"/>
      <c r="F6" s="208"/>
    </row>
    <row r="7" spans="4:6" ht="19.5" customHeight="1">
      <c r="D7" s="25"/>
      <c r="E7" s="25"/>
      <c r="F7" s="25"/>
    </row>
    <row r="8" spans="4:6" ht="19.5" customHeight="1">
      <c r="D8" s="1"/>
      <c r="E8" s="1"/>
      <c r="F8" s="52" t="s">
        <v>15</v>
      </c>
    </row>
    <row r="9" spans="1:6" ht="19.5" customHeight="1">
      <c r="A9" s="171" t="s">
        <v>17</v>
      </c>
      <c r="B9" s="171" t="s">
        <v>2</v>
      </c>
      <c r="C9" s="171" t="s">
        <v>3</v>
      </c>
      <c r="D9" s="169" t="s">
        <v>80</v>
      </c>
      <c r="E9" s="169" t="s">
        <v>81</v>
      </c>
      <c r="F9" s="169" t="s">
        <v>82</v>
      </c>
    </row>
    <row r="10" spans="1:6" ht="19.5" customHeight="1">
      <c r="A10" s="171"/>
      <c r="B10" s="171"/>
      <c r="C10" s="171"/>
      <c r="D10" s="169"/>
      <c r="E10" s="169"/>
      <c r="F10" s="169"/>
    </row>
    <row r="11" spans="1:6" ht="19.5" customHeight="1">
      <c r="A11" s="171"/>
      <c r="B11" s="171"/>
      <c r="C11" s="171"/>
      <c r="D11" s="169"/>
      <c r="E11" s="169"/>
      <c r="F11" s="169"/>
    </row>
    <row r="12" spans="1:6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42.75" customHeight="1">
      <c r="A13" s="53" t="s">
        <v>7</v>
      </c>
      <c r="B13" s="37">
        <v>801</v>
      </c>
      <c r="C13" s="37">
        <v>80104</v>
      </c>
      <c r="D13" s="161" t="s">
        <v>378</v>
      </c>
      <c r="E13" s="121" t="s">
        <v>379</v>
      </c>
      <c r="F13" s="122">
        <f>2!G55</f>
        <v>1919719</v>
      </c>
    </row>
    <row r="14" spans="1:6" ht="40.5" customHeight="1">
      <c r="A14" s="53" t="s">
        <v>8</v>
      </c>
      <c r="B14" s="37">
        <v>926</v>
      </c>
      <c r="C14" s="37">
        <v>92604</v>
      </c>
      <c r="D14" s="123" t="s">
        <v>380</v>
      </c>
      <c r="E14" s="121" t="s">
        <v>381</v>
      </c>
      <c r="F14" s="122">
        <f>2!G92</f>
        <v>658560</v>
      </c>
    </row>
    <row r="15" spans="1:6" s="1" customFormat="1" ht="30" customHeight="1">
      <c r="A15" s="230" t="s">
        <v>34</v>
      </c>
      <c r="B15" s="231"/>
      <c r="C15" s="231"/>
      <c r="D15" s="232"/>
      <c r="E15" s="53"/>
      <c r="F15" s="120">
        <f>F14+F13</f>
        <v>2578279</v>
      </c>
    </row>
    <row r="19" ht="12.75">
      <c r="E19" s="134"/>
    </row>
    <row r="21" ht="12.75">
      <c r="E21" s="134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89" t="s">
        <v>502</v>
      </c>
      <c r="E1" s="189"/>
    </row>
    <row r="2" spans="4:5" ht="12.75">
      <c r="D2" s="189"/>
      <c r="E2" s="189"/>
    </row>
    <row r="3" spans="4:5" ht="12.75">
      <c r="D3" s="189"/>
      <c r="E3" s="189"/>
    </row>
    <row r="5" spans="1:5" ht="19.5" customHeight="1">
      <c r="A5" s="199" t="s">
        <v>503</v>
      </c>
      <c r="B5" s="199"/>
      <c r="C5" s="199"/>
      <c r="D5" s="199"/>
      <c r="E5" s="199"/>
    </row>
    <row r="6" spans="4:5" ht="19.5" customHeight="1">
      <c r="D6" s="25"/>
      <c r="E6" s="25"/>
    </row>
    <row r="7" ht="19.5" customHeight="1">
      <c r="E7" s="52" t="s">
        <v>15</v>
      </c>
    </row>
    <row r="8" spans="1:5" ht="19.5" customHeight="1">
      <c r="A8" s="27" t="s">
        <v>17</v>
      </c>
      <c r="B8" s="27" t="s">
        <v>2</v>
      </c>
      <c r="C8" s="27" t="s">
        <v>3</v>
      </c>
      <c r="D8" s="27" t="s">
        <v>83</v>
      </c>
      <c r="E8" s="27" t="s">
        <v>84</v>
      </c>
    </row>
    <row r="9" spans="1: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2.75" customHeight="1">
      <c r="A10" s="62" t="s">
        <v>7</v>
      </c>
      <c r="B10" s="62">
        <v>801</v>
      </c>
      <c r="C10" s="62">
        <v>80110</v>
      </c>
      <c r="D10" s="121" t="s">
        <v>382</v>
      </c>
      <c r="E10" s="122">
        <f>2!G56</f>
        <v>272800</v>
      </c>
    </row>
    <row r="11" spans="1:5" ht="42.75" customHeight="1">
      <c r="A11" s="62" t="s">
        <v>8</v>
      </c>
      <c r="B11" s="62">
        <v>851</v>
      </c>
      <c r="C11" s="62">
        <v>85121</v>
      </c>
      <c r="D11" s="123" t="s">
        <v>383</v>
      </c>
      <c r="E11" s="122">
        <f>2!G63</f>
        <v>20000</v>
      </c>
    </row>
    <row r="12" spans="1:5" ht="30" customHeight="1">
      <c r="A12" s="62" t="s">
        <v>9</v>
      </c>
      <c r="B12" s="62">
        <v>921</v>
      </c>
      <c r="C12" s="62">
        <v>92109</v>
      </c>
      <c r="D12" s="121" t="s">
        <v>384</v>
      </c>
      <c r="E12" s="122">
        <f>2!G85</f>
        <v>672300</v>
      </c>
    </row>
    <row r="13" spans="1:6" ht="30" customHeight="1">
      <c r="A13" s="62" t="s">
        <v>1</v>
      </c>
      <c r="B13" s="62">
        <v>921</v>
      </c>
      <c r="C13" s="62">
        <v>92116</v>
      </c>
      <c r="D13" s="121" t="s">
        <v>384</v>
      </c>
      <c r="E13" s="122">
        <f>2!G86</f>
        <v>620000</v>
      </c>
      <c r="F13" s="101"/>
    </row>
    <row r="14" spans="1:5" ht="30" customHeight="1">
      <c r="A14" s="62" t="s">
        <v>96</v>
      </c>
      <c r="B14" s="62">
        <v>921</v>
      </c>
      <c r="C14" s="62">
        <v>92118</v>
      </c>
      <c r="D14" s="121" t="s">
        <v>385</v>
      </c>
      <c r="E14" s="122">
        <f>2!G87</f>
        <v>209000</v>
      </c>
    </row>
    <row r="15" spans="1:5" ht="30" customHeight="1">
      <c r="A15" s="207" t="s">
        <v>34</v>
      </c>
      <c r="B15" s="207"/>
      <c r="C15" s="207"/>
      <c r="D15" s="207"/>
      <c r="E15" s="120">
        <f>E14+E13+E12+E10+E11</f>
        <v>1794100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82" t="s">
        <v>504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48.75" customHeight="1">
      <c r="A6" s="233" t="s">
        <v>505</v>
      </c>
      <c r="B6" s="233"/>
      <c r="C6" s="233"/>
      <c r="D6" s="233"/>
      <c r="E6" s="233"/>
      <c r="F6" s="233"/>
    </row>
    <row r="7" spans="4:5" ht="19.5" customHeight="1">
      <c r="D7" s="25"/>
      <c r="E7" s="25"/>
    </row>
    <row r="8" spans="4:5" ht="19.5" customHeight="1">
      <c r="D8" s="1"/>
      <c r="E8" s="5" t="s">
        <v>15</v>
      </c>
    </row>
    <row r="9" spans="1:6" ht="19.5" customHeight="1">
      <c r="A9" s="27" t="s">
        <v>17</v>
      </c>
      <c r="B9" s="27" t="s">
        <v>2</v>
      </c>
      <c r="C9" s="27" t="s">
        <v>3</v>
      </c>
      <c r="D9" s="27" t="s">
        <v>53</v>
      </c>
      <c r="E9" s="27" t="s">
        <v>139</v>
      </c>
      <c r="F9" s="27" t="s">
        <v>84</v>
      </c>
    </row>
    <row r="10" spans="1:6" s="67" customFormat="1" ht="7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</row>
    <row r="11" spans="1:6" s="67" customFormat="1" ht="27.75" customHeight="1">
      <c r="A11" s="62">
        <v>1</v>
      </c>
      <c r="B11" s="150" t="s">
        <v>140</v>
      </c>
      <c r="C11" s="150" t="s">
        <v>400</v>
      </c>
      <c r="D11" s="123" t="s">
        <v>453</v>
      </c>
      <c r="E11" s="62" t="s">
        <v>454</v>
      </c>
      <c r="F11" s="122">
        <f>2!G13</f>
        <v>100000</v>
      </c>
    </row>
    <row r="12" spans="1:6" s="67" customFormat="1" ht="53.25" customHeight="1">
      <c r="A12" s="62">
        <v>2</v>
      </c>
      <c r="B12" s="150" t="s">
        <v>140</v>
      </c>
      <c r="C12" s="150" t="s">
        <v>400</v>
      </c>
      <c r="D12" s="123" t="s">
        <v>455</v>
      </c>
      <c r="E12" s="62" t="s">
        <v>454</v>
      </c>
      <c r="F12" s="122">
        <f>2!K13</f>
        <v>200000</v>
      </c>
    </row>
    <row r="13" spans="1:6" ht="101.25" customHeight="1">
      <c r="A13" s="62">
        <v>3</v>
      </c>
      <c r="B13" s="62">
        <v>851</v>
      </c>
      <c r="C13" s="62">
        <v>85154</v>
      </c>
      <c r="D13" s="123" t="s">
        <v>483</v>
      </c>
      <c r="E13" s="62" t="s">
        <v>386</v>
      </c>
      <c r="F13" s="122">
        <v>40000</v>
      </c>
    </row>
    <row r="14" spans="1:6" ht="94.5" customHeight="1">
      <c r="A14" s="62">
        <v>4</v>
      </c>
      <c r="B14" s="62">
        <v>851</v>
      </c>
      <c r="C14" s="62">
        <v>85154</v>
      </c>
      <c r="D14" s="123" t="s">
        <v>484</v>
      </c>
      <c r="E14" s="62" t="s">
        <v>386</v>
      </c>
      <c r="F14" s="122">
        <v>10000</v>
      </c>
    </row>
    <row r="15" spans="1:6" ht="94.5" customHeight="1">
      <c r="A15" s="62">
        <v>5</v>
      </c>
      <c r="B15" s="62">
        <v>851</v>
      </c>
      <c r="C15" s="62">
        <v>85154</v>
      </c>
      <c r="D15" s="123" t="s">
        <v>485</v>
      </c>
      <c r="E15" s="62" t="s">
        <v>386</v>
      </c>
      <c r="F15" s="122">
        <v>10000</v>
      </c>
    </row>
    <row r="16" spans="1:6" ht="137.25" customHeight="1">
      <c r="A16" s="62">
        <v>6</v>
      </c>
      <c r="B16" s="62">
        <v>851</v>
      </c>
      <c r="C16" s="62">
        <v>85154</v>
      </c>
      <c r="D16" s="123" t="s">
        <v>486</v>
      </c>
      <c r="E16" s="62" t="s">
        <v>386</v>
      </c>
      <c r="F16" s="122">
        <v>10000</v>
      </c>
    </row>
    <row r="17" spans="1:6" ht="71.25" customHeight="1">
      <c r="A17" s="62">
        <v>7</v>
      </c>
      <c r="B17" s="62">
        <v>926</v>
      </c>
      <c r="C17" s="62">
        <v>92604</v>
      </c>
      <c r="D17" s="121" t="s">
        <v>402</v>
      </c>
      <c r="E17" s="62" t="s">
        <v>386</v>
      </c>
      <c r="F17" s="122">
        <f>2!G93</f>
        <v>170000</v>
      </c>
    </row>
    <row r="18" spans="1:6" ht="30" customHeight="1">
      <c r="A18" s="207" t="s">
        <v>34</v>
      </c>
      <c r="B18" s="207"/>
      <c r="C18" s="207"/>
      <c r="D18" s="207"/>
      <c r="E18" s="53"/>
      <c r="F18" s="120">
        <f>F17+F14+F13+F12+F11+F15+F16</f>
        <v>540000</v>
      </c>
    </row>
    <row r="19" ht="12.75">
      <c r="F19" s="134"/>
    </row>
    <row r="20" s="68" customFormat="1" ht="12.75"/>
    <row r="21" s="69" customFormat="1" ht="12.75"/>
  </sheetData>
  <mergeCells count="3">
    <mergeCell ref="A18:D18"/>
    <mergeCell ref="E1:F4"/>
    <mergeCell ref="A6:F6"/>
  </mergeCells>
  <printOptions horizontalCentered="1"/>
  <pageMargins left="0.3937007874015748" right="0.3937007874015748" top="0.69" bottom="0.984251968503937" header="0.35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0">
      <selection activeCell="A9" sqref="A9:D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89" t="s">
        <v>0</v>
      </c>
      <c r="D1" s="189"/>
    </row>
    <row r="2" spans="3:4" ht="12.75">
      <c r="C2" s="189"/>
      <c r="D2" s="189"/>
    </row>
    <row r="3" spans="3:4" ht="12.75">
      <c r="C3" s="189"/>
      <c r="D3" s="189"/>
    </row>
    <row r="4" spans="3:4" ht="12.75">
      <c r="C4" s="189"/>
      <c r="D4" s="189"/>
    </row>
    <row r="5" spans="3:4" ht="12.75">
      <c r="C5" s="189"/>
      <c r="D5" s="189"/>
    </row>
    <row r="6" spans="3:4" ht="12.75">
      <c r="C6" s="189"/>
      <c r="D6" s="189"/>
    </row>
    <row r="7" spans="3:4" ht="12.75">
      <c r="C7" s="132"/>
      <c r="D7" s="132"/>
    </row>
    <row r="8" spans="1:10" ht="19.5" customHeight="1">
      <c r="A8" s="190" t="s">
        <v>42</v>
      </c>
      <c r="B8" s="190"/>
      <c r="C8" s="190"/>
      <c r="D8" s="190"/>
      <c r="E8" s="25"/>
      <c r="F8" s="25"/>
      <c r="G8" s="25"/>
      <c r="H8" s="25"/>
      <c r="I8" s="25"/>
      <c r="J8" s="25"/>
    </row>
    <row r="9" spans="1:7" ht="19.5" customHeight="1">
      <c r="A9" s="190" t="s">
        <v>43</v>
      </c>
      <c r="B9" s="190"/>
      <c r="C9" s="190"/>
      <c r="D9" s="190"/>
      <c r="E9" s="25"/>
      <c r="F9" s="25"/>
      <c r="G9" s="25"/>
    </row>
    <row r="11" ht="12.75">
      <c r="C11" s="5" t="s">
        <v>15</v>
      </c>
    </row>
    <row r="12" spans="1:10" ht="19.5" customHeight="1">
      <c r="A12" s="27" t="s">
        <v>17</v>
      </c>
      <c r="B12" s="27" t="s">
        <v>44</v>
      </c>
      <c r="C12" s="27" t="s">
        <v>464</v>
      </c>
      <c r="D12" s="29"/>
      <c r="E12" s="29"/>
      <c r="F12" s="29"/>
      <c r="G12" s="29"/>
      <c r="H12" s="29"/>
      <c r="I12" s="30"/>
      <c r="J12" s="30"/>
    </row>
    <row r="13" spans="1:10" ht="19.5" customHeight="1">
      <c r="A13" s="31" t="s">
        <v>45</v>
      </c>
      <c r="B13" s="26" t="s">
        <v>46</v>
      </c>
      <c r="C13" s="124">
        <v>174530</v>
      </c>
      <c r="D13" s="29"/>
      <c r="E13" s="29"/>
      <c r="F13" s="29"/>
      <c r="G13" s="29"/>
      <c r="H13" s="29"/>
      <c r="I13" s="30"/>
      <c r="J13" s="30"/>
    </row>
    <row r="14" spans="1:10" ht="19.5" customHeight="1">
      <c r="A14" s="31" t="s">
        <v>47</v>
      </c>
      <c r="B14" s="26" t="s">
        <v>48</v>
      </c>
      <c r="C14" s="124">
        <f>C15+C16+C18+C17</f>
        <v>230000</v>
      </c>
      <c r="D14" s="29"/>
      <c r="E14" s="29"/>
      <c r="F14" s="29"/>
      <c r="G14" s="29"/>
      <c r="H14" s="29"/>
      <c r="I14" s="30"/>
      <c r="J14" s="30"/>
    </row>
    <row r="15" spans="1:10" ht="19.5" customHeight="1">
      <c r="A15" s="125">
        <v>1</v>
      </c>
      <c r="B15" s="127" t="s">
        <v>387</v>
      </c>
      <c r="C15" s="126">
        <v>1000</v>
      </c>
      <c r="D15" s="29"/>
      <c r="E15" s="29"/>
      <c r="F15" s="29"/>
      <c r="G15" s="29"/>
      <c r="H15" s="29"/>
      <c r="I15" s="30"/>
      <c r="J15" s="30"/>
    </row>
    <row r="16" spans="1:10" ht="27" customHeight="1">
      <c r="A16" s="125">
        <v>2</v>
      </c>
      <c r="B16" s="123" t="s">
        <v>388</v>
      </c>
      <c r="C16" s="126">
        <v>3000</v>
      </c>
      <c r="D16" s="29"/>
      <c r="E16" s="29"/>
      <c r="F16" s="29"/>
      <c r="G16" s="29"/>
      <c r="H16" s="29"/>
      <c r="I16" s="30"/>
      <c r="J16" s="30"/>
    </row>
    <row r="17" spans="1:10" ht="19.5" customHeight="1">
      <c r="A17" s="125">
        <v>3</v>
      </c>
      <c r="B17" s="127" t="s">
        <v>389</v>
      </c>
      <c r="C17" s="126">
        <v>223000</v>
      </c>
      <c r="D17" s="29"/>
      <c r="E17" s="29"/>
      <c r="F17" s="29"/>
      <c r="G17" s="29"/>
      <c r="H17" s="29"/>
      <c r="I17" s="30"/>
      <c r="J17" s="30"/>
    </row>
    <row r="18" spans="1:10" ht="19.5" customHeight="1">
      <c r="A18" s="125">
        <v>4</v>
      </c>
      <c r="B18" s="127" t="s">
        <v>390</v>
      </c>
      <c r="C18" s="126">
        <v>3000</v>
      </c>
      <c r="D18" s="29"/>
      <c r="E18" s="29"/>
      <c r="F18" s="29"/>
      <c r="G18" s="29"/>
      <c r="H18" s="29"/>
      <c r="I18" s="30"/>
      <c r="J18" s="30"/>
    </row>
    <row r="19" spans="1:10" ht="19.5" customHeight="1">
      <c r="A19" s="31" t="s">
        <v>49</v>
      </c>
      <c r="B19" s="26" t="s">
        <v>50</v>
      </c>
      <c r="C19" s="124">
        <f>C20+C26</f>
        <v>388530</v>
      </c>
      <c r="D19" s="29"/>
      <c r="E19" s="29"/>
      <c r="F19" s="29"/>
      <c r="G19" s="29"/>
      <c r="H19" s="29"/>
      <c r="I19" s="30"/>
      <c r="J19" s="30"/>
    </row>
    <row r="20" spans="1:10" ht="19.5" customHeight="1">
      <c r="A20" s="22" t="s">
        <v>7</v>
      </c>
      <c r="B20" s="128" t="s">
        <v>12</v>
      </c>
      <c r="C20" s="120">
        <f>C21+C22+C24+C25+C23</f>
        <v>132600</v>
      </c>
      <c r="D20" s="29"/>
      <c r="E20" s="29"/>
      <c r="F20" s="29"/>
      <c r="G20" s="29"/>
      <c r="H20" s="29"/>
      <c r="I20" s="30"/>
      <c r="J20" s="30"/>
    </row>
    <row r="21" spans="1:10" ht="17.25" customHeight="1">
      <c r="A21" s="62">
        <v>1</v>
      </c>
      <c r="B21" s="127" t="s">
        <v>403</v>
      </c>
      <c r="C21" s="122">
        <v>10000</v>
      </c>
      <c r="D21" s="29"/>
      <c r="E21" s="29"/>
      <c r="F21" s="29"/>
      <c r="G21" s="29"/>
      <c r="H21" s="29"/>
      <c r="I21" s="30"/>
      <c r="J21" s="30"/>
    </row>
    <row r="22" spans="1:10" ht="15" customHeight="1">
      <c r="A22" s="62">
        <v>2</v>
      </c>
      <c r="B22" s="127" t="s">
        <v>391</v>
      </c>
      <c r="C22" s="122">
        <v>42600</v>
      </c>
      <c r="D22" s="29"/>
      <c r="E22" s="29"/>
      <c r="F22" s="29"/>
      <c r="G22" s="29"/>
      <c r="H22" s="29"/>
      <c r="I22" s="30"/>
      <c r="J22" s="30"/>
    </row>
    <row r="23" spans="1:10" ht="15" customHeight="1">
      <c r="A23" s="62"/>
      <c r="B23" s="127" t="s">
        <v>465</v>
      </c>
      <c r="C23" s="122">
        <v>2000</v>
      </c>
      <c r="D23" s="29"/>
      <c r="E23" s="29"/>
      <c r="F23" s="29"/>
      <c r="G23" s="29"/>
      <c r="H23" s="29"/>
      <c r="I23" s="30"/>
      <c r="J23" s="30"/>
    </row>
    <row r="24" spans="1:10" ht="15" customHeight="1">
      <c r="A24" s="62">
        <v>3</v>
      </c>
      <c r="B24" s="127" t="s">
        <v>392</v>
      </c>
      <c r="C24" s="122">
        <v>76000</v>
      </c>
      <c r="D24" s="29"/>
      <c r="E24" s="29"/>
      <c r="F24" s="29"/>
      <c r="G24" s="29"/>
      <c r="H24" s="29"/>
      <c r="I24" s="30"/>
      <c r="J24" s="30"/>
    </row>
    <row r="25" spans="1:10" ht="30" customHeight="1">
      <c r="A25" s="62"/>
      <c r="B25" s="123" t="s">
        <v>466</v>
      </c>
      <c r="C25" s="122">
        <v>2000</v>
      </c>
      <c r="D25" s="29"/>
      <c r="E25" s="29"/>
      <c r="F25" s="29"/>
      <c r="G25" s="29"/>
      <c r="H25" s="29"/>
      <c r="I25" s="30"/>
      <c r="J25" s="30"/>
    </row>
    <row r="26" spans="1:10" ht="19.5" customHeight="1">
      <c r="A26" s="22" t="s">
        <v>8</v>
      </c>
      <c r="B26" s="128" t="s">
        <v>13</v>
      </c>
      <c r="C26" s="120">
        <f>C27</f>
        <v>255930</v>
      </c>
      <c r="D26" s="29"/>
      <c r="E26" s="29"/>
      <c r="F26" s="29"/>
      <c r="G26" s="29"/>
      <c r="H26" s="29"/>
      <c r="I26" s="30"/>
      <c r="J26" s="30"/>
    </row>
    <row r="27" spans="1:10" ht="15">
      <c r="A27" s="62">
        <v>1</v>
      </c>
      <c r="B27" s="123" t="s">
        <v>393</v>
      </c>
      <c r="C27" s="122">
        <v>255930</v>
      </c>
      <c r="D27" s="29"/>
      <c r="E27" s="29"/>
      <c r="F27" s="29"/>
      <c r="G27" s="29"/>
      <c r="H27" s="29"/>
      <c r="I27" s="30"/>
      <c r="J27" s="30"/>
    </row>
    <row r="28" spans="1:10" ht="15" customHeight="1">
      <c r="A28" s="31" t="s">
        <v>51</v>
      </c>
      <c r="B28" s="26" t="s">
        <v>52</v>
      </c>
      <c r="C28" s="124">
        <f>C13+C14-C19</f>
        <v>16000</v>
      </c>
      <c r="D28" s="29"/>
      <c r="E28" s="29"/>
      <c r="F28" s="29"/>
      <c r="G28" s="29"/>
      <c r="H28" s="29"/>
      <c r="I28" s="30"/>
      <c r="J28" s="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30"/>
      <c r="J29" s="30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30"/>
      <c r="J30" s="30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30"/>
      <c r="J31" s="30"/>
    </row>
    <row r="32" spans="1:10" ht="15">
      <c r="A32" s="29"/>
      <c r="B32" s="29"/>
      <c r="C32" s="29"/>
      <c r="D32" s="29"/>
      <c r="E32" s="29"/>
      <c r="F32" s="29"/>
      <c r="G32" s="29"/>
      <c r="H32" s="29"/>
      <c r="I32" s="30"/>
      <c r="J32" s="30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30"/>
      <c r="J33" s="30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zoomScaleSheetLayoutView="100" zoomScalePageLayoutView="0" workbookViewId="0" topLeftCell="A1">
      <selection activeCell="D7" sqref="D7:D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375" style="1" customWidth="1"/>
    <col min="8" max="9" width="10.75390625" style="1" customWidth="1"/>
    <col min="10" max="10" width="13.625" style="1" customWidth="1"/>
    <col min="11" max="11" width="14.25390625" style="1" customWidth="1"/>
  </cols>
  <sheetData>
    <row r="1" spans="7:11" ht="12.75" customHeight="1">
      <c r="G1" s="189" t="s">
        <v>491</v>
      </c>
      <c r="H1" s="189"/>
      <c r="I1" s="189"/>
      <c r="J1" s="189"/>
      <c r="K1" s="189"/>
    </row>
    <row r="2" spans="7:11" ht="12.75">
      <c r="G2" s="189"/>
      <c r="H2" s="189"/>
      <c r="I2" s="189"/>
      <c r="J2" s="189"/>
      <c r="K2" s="189"/>
    </row>
    <row r="3" spans="7:11" ht="12.75">
      <c r="G3" s="189"/>
      <c r="H3" s="189"/>
      <c r="I3" s="189"/>
      <c r="J3" s="189"/>
      <c r="K3" s="189"/>
    </row>
    <row r="4" spans="1:11" ht="18">
      <c r="A4" s="190" t="s">
        <v>490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6" ht="18">
      <c r="A5" s="2"/>
      <c r="B5" s="2"/>
      <c r="C5" s="2"/>
      <c r="D5" s="2"/>
      <c r="E5" s="2"/>
      <c r="F5" s="2"/>
    </row>
    <row r="6" spans="1:11" ht="12.75">
      <c r="A6" s="14"/>
      <c r="B6" s="14"/>
      <c r="C6" s="14"/>
      <c r="D6" s="14"/>
      <c r="E6" s="14"/>
      <c r="G6" s="136"/>
      <c r="H6" s="136"/>
      <c r="I6" s="136"/>
      <c r="J6" s="136"/>
      <c r="K6" s="15" t="s">
        <v>16</v>
      </c>
    </row>
    <row r="7" spans="1:11" s="16" customFormat="1" ht="18.75" customHeight="1">
      <c r="A7" s="191" t="s">
        <v>2</v>
      </c>
      <c r="B7" s="191" t="s">
        <v>3</v>
      </c>
      <c r="C7" s="191" t="s">
        <v>10</v>
      </c>
      <c r="D7" s="191" t="s">
        <v>463</v>
      </c>
      <c r="E7" s="191" t="s">
        <v>6</v>
      </c>
      <c r="F7" s="191"/>
      <c r="G7" s="191"/>
      <c r="H7" s="191"/>
      <c r="I7" s="191"/>
      <c r="J7" s="191"/>
      <c r="K7" s="191"/>
    </row>
    <row r="8" spans="1:11" s="16" customFormat="1" ht="20.25" customHeight="1">
      <c r="A8" s="191"/>
      <c r="B8" s="191"/>
      <c r="C8" s="191"/>
      <c r="D8" s="191"/>
      <c r="E8" s="195" t="s">
        <v>12</v>
      </c>
      <c r="F8" s="192" t="s">
        <v>22</v>
      </c>
      <c r="G8" s="193"/>
      <c r="H8" s="193"/>
      <c r="I8" s="193"/>
      <c r="J8" s="194"/>
      <c r="K8" s="195" t="s">
        <v>13</v>
      </c>
    </row>
    <row r="9" spans="1:11" s="16" customFormat="1" ht="63.75">
      <c r="A9" s="191"/>
      <c r="B9" s="191"/>
      <c r="C9" s="191"/>
      <c r="D9" s="191"/>
      <c r="E9" s="196"/>
      <c r="F9" s="19" t="s">
        <v>404</v>
      </c>
      <c r="G9" s="19" t="s">
        <v>23</v>
      </c>
      <c r="H9" s="19" t="s">
        <v>25</v>
      </c>
      <c r="I9" s="19" t="s">
        <v>26</v>
      </c>
      <c r="J9" s="19" t="s">
        <v>405</v>
      </c>
      <c r="K9" s="196"/>
    </row>
    <row r="10" spans="1:11" s="16" customFormat="1" ht="6" customHeight="1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</row>
    <row r="11" spans="1:11" s="16" customFormat="1" ht="12.75">
      <c r="A11" s="183" t="s">
        <v>140</v>
      </c>
      <c r="B11" s="85"/>
      <c r="C11" s="86" t="s">
        <v>141</v>
      </c>
      <c r="D11" s="87">
        <f aca="true" t="shared" si="0" ref="D11:D24">E11+K11</f>
        <v>5201250</v>
      </c>
      <c r="E11" s="87">
        <f>F11+G11+H11+I11+J11</f>
        <v>151250</v>
      </c>
      <c r="F11" s="87">
        <f aca="true" t="shared" si="1" ref="F11:K11">F12+F14+F15+F16+F13</f>
        <v>0</v>
      </c>
      <c r="G11" s="87">
        <f t="shared" si="1"/>
        <v>100000</v>
      </c>
      <c r="H11" s="87">
        <f t="shared" si="1"/>
        <v>0</v>
      </c>
      <c r="I11" s="87">
        <f t="shared" si="1"/>
        <v>0</v>
      </c>
      <c r="J11" s="87">
        <f t="shared" si="1"/>
        <v>51250</v>
      </c>
      <c r="K11" s="87">
        <f t="shared" si="1"/>
        <v>5050000</v>
      </c>
    </row>
    <row r="12" spans="1:11" s="16" customFormat="1" ht="12.75">
      <c r="A12" s="183"/>
      <c r="B12" s="88" t="s">
        <v>266</v>
      </c>
      <c r="C12" s="89" t="s">
        <v>267</v>
      </c>
      <c r="D12" s="87">
        <f t="shared" si="0"/>
        <v>5000</v>
      </c>
      <c r="E12" s="87">
        <f aca="true" t="shared" si="2" ref="E12:E77">F12+G12+H12+I12+J12</f>
        <v>5000</v>
      </c>
      <c r="F12" s="90">
        <v>0</v>
      </c>
      <c r="G12" s="90">
        <v>0</v>
      </c>
      <c r="H12" s="90">
        <v>0</v>
      </c>
      <c r="I12" s="90">
        <v>0</v>
      </c>
      <c r="J12" s="90">
        <v>5000</v>
      </c>
      <c r="K12" s="90">
        <v>0</v>
      </c>
    </row>
    <row r="13" spans="1:11" s="16" customFormat="1" ht="12.75">
      <c r="A13" s="183"/>
      <c r="B13" s="91" t="s">
        <v>400</v>
      </c>
      <c r="C13" s="89" t="s">
        <v>376</v>
      </c>
      <c r="D13" s="87">
        <f t="shared" si="0"/>
        <v>300000</v>
      </c>
      <c r="E13" s="87">
        <f t="shared" si="2"/>
        <v>100000</v>
      </c>
      <c r="F13" s="90">
        <v>0</v>
      </c>
      <c r="G13" s="90">
        <v>100000</v>
      </c>
      <c r="H13" s="90">
        <v>0</v>
      </c>
      <c r="I13" s="90">
        <v>0</v>
      </c>
      <c r="J13" s="90">
        <v>0</v>
      </c>
      <c r="K13" s="90">
        <v>200000</v>
      </c>
    </row>
    <row r="14" spans="1:11" s="16" customFormat="1" ht="25.5">
      <c r="A14" s="183"/>
      <c r="B14" s="91" t="s">
        <v>142</v>
      </c>
      <c r="C14" s="89" t="s">
        <v>143</v>
      </c>
      <c r="D14" s="87">
        <f t="shared" si="0"/>
        <v>4850000</v>
      </c>
      <c r="E14" s="87">
        <f t="shared" si="2"/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f>3!G15</f>
        <v>4850000</v>
      </c>
    </row>
    <row r="15" spans="1:11" s="16" customFormat="1" ht="12.75">
      <c r="A15" s="183"/>
      <c r="B15" s="88" t="s">
        <v>268</v>
      </c>
      <c r="C15" s="89" t="s">
        <v>269</v>
      </c>
      <c r="D15" s="87">
        <f t="shared" si="0"/>
        <v>18000</v>
      </c>
      <c r="E15" s="87">
        <f t="shared" si="2"/>
        <v>18000</v>
      </c>
      <c r="F15" s="90">
        <v>0</v>
      </c>
      <c r="G15" s="90">
        <v>0</v>
      </c>
      <c r="H15" s="90">
        <v>0</v>
      </c>
      <c r="I15" s="90">
        <v>0</v>
      </c>
      <c r="J15" s="90">
        <v>18000</v>
      </c>
      <c r="K15" s="90">
        <v>0</v>
      </c>
    </row>
    <row r="16" spans="1:11" s="16" customFormat="1" ht="12.75">
      <c r="A16" s="183"/>
      <c r="B16" s="88" t="s">
        <v>270</v>
      </c>
      <c r="C16" s="89" t="s">
        <v>171</v>
      </c>
      <c r="D16" s="87">
        <f t="shared" si="0"/>
        <v>28250</v>
      </c>
      <c r="E16" s="87">
        <f t="shared" si="2"/>
        <v>28250</v>
      </c>
      <c r="F16" s="90">
        <v>0</v>
      </c>
      <c r="G16" s="90">
        <v>0</v>
      </c>
      <c r="H16" s="90">
        <v>0</v>
      </c>
      <c r="I16" s="90">
        <v>0</v>
      </c>
      <c r="J16" s="90">
        <v>28250</v>
      </c>
      <c r="K16" s="90">
        <v>0</v>
      </c>
    </row>
    <row r="17" spans="1:11" s="16" customFormat="1" ht="25.5">
      <c r="A17" s="184">
        <v>400</v>
      </c>
      <c r="B17" s="88"/>
      <c r="C17" s="89" t="s">
        <v>461</v>
      </c>
      <c r="D17" s="87">
        <f t="shared" si="0"/>
        <v>300000</v>
      </c>
      <c r="E17" s="87">
        <f>F17+G17+H17+I17+J17</f>
        <v>0</v>
      </c>
      <c r="F17" s="87">
        <f aca="true" t="shared" si="3" ref="F17:K17">F18</f>
        <v>0</v>
      </c>
      <c r="G17" s="87">
        <f t="shared" si="3"/>
        <v>0</v>
      </c>
      <c r="H17" s="87">
        <f t="shared" si="3"/>
        <v>0</v>
      </c>
      <c r="I17" s="87">
        <f t="shared" si="3"/>
        <v>0</v>
      </c>
      <c r="J17" s="87">
        <f t="shared" si="3"/>
        <v>0</v>
      </c>
      <c r="K17" s="87">
        <f t="shared" si="3"/>
        <v>300000</v>
      </c>
    </row>
    <row r="18" spans="1:11" s="16" customFormat="1" ht="12.75">
      <c r="A18" s="186"/>
      <c r="B18" s="88">
        <v>40001</v>
      </c>
      <c r="C18" s="89" t="s">
        <v>462</v>
      </c>
      <c r="D18" s="87">
        <f t="shared" si="0"/>
        <v>300000</v>
      </c>
      <c r="E18" s="87">
        <f>F18+G18+H18+I18+J18</f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300000</v>
      </c>
    </row>
    <row r="19" spans="1:11" s="16" customFormat="1" ht="12.75">
      <c r="A19" s="183" t="s">
        <v>146</v>
      </c>
      <c r="B19" s="85"/>
      <c r="C19" s="86" t="s">
        <v>147</v>
      </c>
      <c r="D19" s="87">
        <f t="shared" si="0"/>
        <v>7260000</v>
      </c>
      <c r="E19" s="87">
        <f t="shared" si="2"/>
        <v>750000</v>
      </c>
      <c r="F19" s="92">
        <f aca="true" t="shared" si="4" ref="F19:K19">F20+F21</f>
        <v>10000</v>
      </c>
      <c r="G19" s="92">
        <f t="shared" si="4"/>
        <v>0</v>
      </c>
      <c r="H19" s="92">
        <f t="shared" si="4"/>
        <v>0</v>
      </c>
      <c r="I19" s="92">
        <f t="shared" si="4"/>
        <v>0</v>
      </c>
      <c r="J19" s="92">
        <f t="shared" si="4"/>
        <v>740000</v>
      </c>
      <c r="K19" s="92">
        <f t="shared" si="4"/>
        <v>6510000</v>
      </c>
    </row>
    <row r="20" spans="1:11" s="16" customFormat="1" ht="12.75">
      <c r="A20" s="183"/>
      <c r="B20" s="88" t="s">
        <v>271</v>
      </c>
      <c r="C20" s="89" t="s">
        <v>272</v>
      </c>
      <c r="D20" s="87">
        <f t="shared" si="0"/>
        <v>200000</v>
      </c>
      <c r="E20" s="87">
        <f t="shared" si="2"/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f>3!G16+3!G17</f>
        <v>200000</v>
      </c>
    </row>
    <row r="21" spans="1:11" s="16" customFormat="1" ht="12.75">
      <c r="A21" s="183"/>
      <c r="B21" s="88" t="s">
        <v>148</v>
      </c>
      <c r="C21" s="89" t="s">
        <v>149</v>
      </c>
      <c r="D21" s="87">
        <f t="shared" si="0"/>
        <v>7060000</v>
      </c>
      <c r="E21" s="87">
        <f t="shared" si="2"/>
        <v>750000</v>
      </c>
      <c r="F21" s="90">
        <v>10000</v>
      </c>
      <c r="G21" s="90">
        <v>0</v>
      </c>
      <c r="H21" s="90">
        <v>0</v>
      </c>
      <c r="I21" s="90">
        <v>0</v>
      </c>
      <c r="J21" s="90">
        <v>740000</v>
      </c>
      <c r="K21" s="90">
        <f>3!G28+3a!E22-3!G16-3!G17</f>
        <v>6310000</v>
      </c>
    </row>
    <row r="22" spans="1:11" s="16" customFormat="1" ht="12.75">
      <c r="A22" s="183" t="s">
        <v>273</v>
      </c>
      <c r="B22" s="85"/>
      <c r="C22" s="86" t="s">
        <v>274</v>
      </c>
      <c r="D22" s="87">
        <f t="shared" si="0"/>
        <v>30000</v>
      </c>
      <c r="E22" s="87">
        <f t="shared" si="2"/>
        <v>30000</v>
      </c>
      <c r="F22" s="92">
        <f aca="true" t="shared" si="5" ref="F22:K22">F23</f>
        <v>0</v>
      </c>
      <c r="G22" s="92">
        <f t="shared" si="5"/>
        <v>0</v>
      </c>
      <c r="H22" s="92">
        <f t="shared" si="5"/>
        <v>0</v>
      </c>
      <c r="I22" s="92">
        <f t="shared" si="5"/>
        <v>0</v>
      </c>
      <c r="J22" s="92">
        <f t="shared" si="5"/>
        <v>30000</v>
      </c>
      <c r="K22" s="92">
        <f t="shared" si="5"/>
        <v>0</v>
      </c>
    </row>
    <row r="23" spans="1:11" s="16" customFormat="1" ht="12.75">
      <c r="A23" s="183"/>
      <c r="B23" s="88" t="s">
        <v>275</v>
      </c>
      <c r="C23" s="89" t="s">
        <v>171</v>
      </c>
      <c r="D23" s="87">
        <f t="shared" si="0"/>
        <v>30000</v>
      </c>
      <c r="E23" s="87">
        <f t="shared" si="2"/>
        <v>30000</v>
      </c>
      <c r="F23" s="90">
        <v>0</v>
      </c>
      <c r="G23" s="90">
        <v>0</v>
      </c>
      <c r="H23" s="90">
        <v>0</v>
      </c>
      <c r="I23" s="90">
        <v>0</v>
      </c>
      <c r="J23" s="90">
        <v>30000</v>
      </c>
      <c r="K23" s="90">
        <v>0</v>
      </c>
    </row>
    <row r="24" spans="1:11" s="16" customFormat="1" ht="12.75">
      <c r="A24" s="183" t="s">
        <v>154</v>
      </c>
      <c r="B24" s="85"/>
      <c r="C24" s="86" t="s">
        <v>155</v>
      </c>
      <c r="D24" s="87">
        <f t="shared" si="0"/>
        <v>370000</v>
      </c>
      <c r="E24" s="87">
        <f t="shared" si="2"/>
        <v>200000</v>
      </c>
      <c r="F24" s="92">
        <f aca="true" t="shared" si="6" ref="F24:K24">F25+F26+F27</f>
        <v>0</v>
      </c>
      <c r="G24" s="92">
        <f t="shared" si="6"/>
        <v>0</v>
      </c>
      <c r="H24" s="92">
        <f t="shared" si="6"/>
        <v>0</v>
      </c>
      <c r="I24" s="92">
        <f t="shared" si="6"/>
        <v>0</v>
      </c>
      <c r="J24" s="92">
        <f t="shared" si="6"/>
        <v>200000</v>
      </c>
      <c r="K24" s="92">
        <f t="shared" si="6"/>
        <v>170000</v>
      </c>
    </row>
    <row r="25" spans="1:11" s="17" customFormat="1" ht="24.75" customHeight="1">
      <c r="A25" s="183"/>
      <c r="B25" s="88" t="s">
        <v>276</v>
      </c>
      <c r="C25" s="89" t="s">
        <v>277</v>
      </c>
      <c r="D25" s="90">
        <f>E25+K25</f>
        <v>160000</v>
      </c>
      <c r="E25" s="87">
        <f t="shared" si="2"/>
        <v>160000</v>
      </c>
      <c r="F25" s="93">
        <v>0</v>
      </c>
      <c r="G25" s="93">
        <v>0</v>
      </c>
      <c r="H25" s="93">
        <v>0</v>
      </c>
      <c r="I25" s="93">
        <v>0</v>
      </c>
      <c r="J25" s="93">
        <v>160000</v>
      </c>
      <c r="K25" s="93">
        <v>0</v>
      </c>
    </row>
    <row r="26" spans="1:11" ht="25.5">
      <c r="A26" s="183"/>
      <c r="B26" s="88" t="s">
        <v>156</v>
      </c>
      <c r="C26" s="89" t="s">
        <v>157</v>
      </c>
      <c r="D26" s="90">
        <f>E26+K26</f>
        <v>140000</v>
      </c>
      <c r="E26" s="87">
        <f t="shared" si="2"/>
        <v>40000</v>
      </c>
      <c r="F26" s="94">
        <v>0</v>
      </c>
      <c r="G26" s="94">
        <v>0</v>
      </c>
      <c r="H26" s="94">
        <v>0</v>
      </c>
      <c r="I26" s="94">
        <v>0</v>
      </c>
      <c r="J26" s="94">
        <v>40000</v>
      </c>
      <c r="K26" s="94">
        <f>3a!F23</f>
        <v>100000</v>
      </c>
    </row>
    <row r="27" spans="1:11" ht="12.75">
      <c r="A27" s="183"/>
      <c r="B27" s="88" t="s">
        <v>278</v>
      </c>
      <c r="C27" s="89" t="s">
        <v>171</v>
      </c>
      <c r="D27" s="90">
        <f>E27+K27</f>
        <v>70000</v>
      </c>
      <c r="E27" s="87">
        <f t="shared" si="2"/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f>3!G29</f>
        <v>70000</v>
      </c>
    </row>
    <row r="28" spans="1:11" ht="12.75">
      <c r="A28" s="183" t="s">
        <v>279</v>
      </c>
      <c r="B28" s="95"/>
      <c r="C28" s="96" t="s">
        <v>280</v>
      </c>
      <c r="D28" s="97">
        <f>D29+D30</f>
        <v>152000</v>
      </c>
      <c r="E28" s="87">
        <f t="shared" si="2"/>
        <v>152000</v>
      </c>
      <c r="F28" s="97">
        <f aca="true" t="shared" si="7" ref="F28:K28">F29+F30</f>
        <v>38000</v>
      </c>
      <c r="G28" s="97">
        <f t="shared" si="7"/>
        <v>0</v>
      </c>
      <c r="H28" s="97">
        <f t="shared" si="7"/>
        <v>0</v>
      </c>
      <c r="I28" s="97">
        <f t="shared" si="7"/>
        <v>0</v>
      </c>
      <c r="J28" s="97">
        <f t="shared" si="7"/>
        <v>114000</v>
      </c>
      <c r="K28" s="97">
        <f t="shared" si="7"/>
        <v>0</v>
      </c>
    </row>
    <row r="29" spans="1:11" ht="25.5">
      <c r="A29" s="183"/>
      <c r="B29" s="88" t="s">
        <v>281</v>
      </c>
      <c r="C29" s="89" t="s">
        <v>282</v>
      </c>
      <c r="D29" s="90">
        <f>E29+K29</f>
        <v>150000</v>
      </c>
      <c r="E29" s="87">
        <f t="shared" si="2"/>
        <v>150000</v>
      </c>
      <c r="F29" s="94">
        <v>38000</v>
      </c>
      <c r="G29" s="94">
        <v>0</v>
      </c>
      <c r="H29" s="94">
        <v>0</v>
      </c>
      <c r="I29" s="94">
        <v>0</v>
      </c>
      <c r="J29" s="94">
        <v>112000</v>
      </c>
      <c r="K29" s="94">
        <v>0</v>
      </c>
    </row>
    <row r="30" spans="1:11" ht="15" customHeight="1">
      <c r="A30" s="183"/>
      <c r="B30" s="88" t="s">
        <v>283</v>
      </c>
      <c r="C30" s="89" t="s">
        <v>284</v>
      </c>
      <c r="D30" s="90">
        <f>E30+K30</f>
        <v>2000</v>
      </c>
      <c r="E30" s="87">
        <f t="shared" si="2"/>
        <v>2000</v>
      </c>
      <c r="F30" s="94">
        <v>0</v>
      </c>
      <c r="G30" s="94">
        <v>0</v>
      </c>
      <c r="H30" s="94">
        <v>0</v>
      </c>
      <c r="I30" s="94">
        <v>0</v>
      </c>
      <c r="J30" s="94">
        <v>2000</v>
      </c>
      <c r="K30" s="94">
        <v>0</v>
      </c>
    </row>
    <row r="31" spans="1:11" ht="12.75">
      <c r="A31" s="184" t="s">
        <v>164</v>
      </c>
      <c r="B31" s="95"/>
      <c r="C31" s="96" t="s">
        <v>165</v>
      </c>
      <c r="D31" s="97">
        <f>D32+D33+D34+D36+D35</f>
        <v>6232305</v>
      </c>
      <c r="E31" s="87">
        <f t="shared" si="2"/>
        <v>6132305</v>
      </c>
      <c r="F31" s="97">
        <f aca="true" t="shared" si="8" ref="F31:K31">F32+F33+F34+F36+F35</f>
        <v>4526405</v>
      </c>
      <c r="G31" s="97">
        <f t="shared" si="8"/>
        <v>0</v>
      </c>
      <c r="H31" s="97">
        <f t="shared" si="8"/>
        <v>0</v>
      </c>
      <c r="I31" s="97">
        <f t="shared" si="8"/>
        <v>0</v>
      </c>
      <c r="J31" s="97">
        <f t="shared" si="8"/>
        <v>1605900</v>
      </c>
      <c r="K31" s="97">
        <f t="shared" si="8"/>
        <v>100000</v>
      </c>
    </row>
    <row r="32" spans="1:11" ht="12.75">
      <c r="A32" s="185"/>
      <c r="B32" s="88" t="s">
        <v>166</v>
      </c>
      <c r="C32" s="89" t="s">
        <v>167</v>
      </c>
      <c r="D32" s="90">
        <f>E32+K32</f>
        <v>375295</v>
      </c>
      <c r="E32" s="87">
        <f t="shared" si="2"/>
        <v>375295</v>
      </c>
      <c r="F32" s="94">
        <v>345295</v>
      </c>
      <c r="G32" s="94">
        <v>0</v>
      </c>
      <c r="H32" s="94">
        <v>0</v>
      </c>
      <c r="I32" s="94">
        <v>0</v>
      </c>
      <c r="J32" s="94">
        <v>30000</v>
      </c>
      <c r="K32" s="94">
        <v>0</v>
      </c>
    </row>
    <row r="33" spans="1:11" ht="25.5">
      <c r="A33" s="185"/>
      <c r="B33" s="88" t="s">
        <v>285</v>
      </c>
      <c r="C33" s="89" t="s">
        <v>286</v>
      </c>
      <c r="D33" s="90">
        <f>E33+K33</f>
        <v>202000</v>
      </c>
      <c r="E33" s="87">
        <f t="shared" si="2"/>
        <v>202000</v>
      </c>
      <c r="F33" s="94">
        <v>0</v>
      </c>
      <c r="G33" s="94">
        <v>0</v>
      </c>
      <c r="H33" s="94">
        <v>0</v>
      </c>
      <c r="I33" s="94">
        <v>0</v>
      </c>
      <c r="J33" s="94">
        <v>202000</v>
      </c>
      <c r="K33" s="94">
        <v>0</v>
      </c>
    </row>
    <row r="34" spans="1:11" ht="25.5">
      <c r="A34" s="185"/>
      <c r="B34" s="88" t="s">
        <v>287</v>
      </c>
      <c r="C34" s="89" t="s">
        <v>288</v>
      </c>
      <c r="D34" s="90">
        <f>E34+K34</f>
        <v>5245010</v>
      </c>
      <c r="E34" s="87">
        <f t="shared" si="2"/>
        <v>5145010</v>
      </c>
      <c r="F34" s="94">
        <v>3976110</v>
      </c>
      <c r="G34" s="94">
        <v>0</v>
      </c>
      <c r="H34" s="94">
        <v>0</v>
      </c>
      <c r="I34" s="94">
        <v>0</v>
      </c>
      <c r="J34" s="94">
        <f>1088900+80000</f>
        <v>1168900</v>
      </c>
      <c r="K34" s="94">
        <f>3a!E25</f>
        <v>100000</v>
      </c>
    </row>
    <row r="35" spans="1:11" ht="25.5">
      <c r="A35" s="186"/>
      <c r="B35" s="88">
        <v>75075</v>
      </c>
      <c r="C35" s="89" t="s">
        <v>289</v>
      </c>
      <c r="D35" s="90">
        <f>E35+K35</f>
        <v>150000</v>
      </c>
      <c r="E35" s="87">
        <f t="shared" si="2"/>
        <v>150000</v>
      </c>
      <c r="F35" s="94">
        <v>15000</v>
      </c>
      <c r="G35" s="94">
        <v>0</v>
      </c>
      <c r="H35" s="94">
        <v>0</v>
      </c>
      <c r="I35" s="94">
        <v>0</v>
      </c>
      <c r="J35" s="94">
        <v>135000</v>
      </c>
      <c r="K35" s="94">
        <v>0</v>
      </c>
    </row>
    <row r="36" spans="1:11" ht="12.75">
      <c r="A36" s="159"/>
      <c r="B36" s="88" t="s">
        <v>170</v>
      </c>
      <c r="C36" s="89" t="s">
        <v>171</v>
      </c>
      <c r="D36" s="90">
        <f>E36+K36</f>
        <v>260000</v>
      </c>
      <c r="E36" s="87">
        <f t="shared" si="2"/>
        <v>260000</v>
      </c>
      <c r="F36" s="94">
        <v>190000</v>
      </c>
      <c r="G36" s="94">
        <v>0</v>
      </c>
      <c r="H36" s="94">
        <v>0</v>
      </c>
      <c r="I36" s="94">
        <v>0</v>
      </c>
      <c r="J36" s="94">
        <v>70000</v>
      </c>
      <c r="K36" s="94">
        <v>0</v>
      </c>
    </row>
    <row r="37" spans="1:11" ht="38.25">
      <c r="A37" s="183">
        <v>751</v>
      </c>
      <c r="B37" s="95"/>
      <c r="C37" s="96" t="s">
        <v>173</v>
      </c>
      <c r="D37" s="97">
        <f>D38</f>
        <v>3813</v>
      </c>
      <c r="E37" s="87">
        <f t="shared" si="2"/>
        <v>3813</v>
      </c>
      <c r="F37" s="97">
        <f aca="true" t="shared" si="9" ref="F37:K37">F38</f>
        <v>3813</v>
      </c>
      <c r="G37" s="97">
        <f t="shared" si="9"/>
        <v>0</v>
      </c>
      <c r="H37" s="97">
        <f t="shared" si="9"/>
        <v>0</v>
      </c>
      <c r="I37" s="97">
        <f t="shared" si="9"/>
        <v>0</v>
      </c>
      <c r="J37" s="97">
        <f t="shared" si="9"/>
        <v>0</v>
      </c>
      <c r="K37" s="97">
        <f t="shared" si="9"/>
        <v>0</v>
      </c>
    </row>
    <row r="38" spans="1:11" ht="25.5">
      <c r="A38" s="183"/>
      <c r="B38" s="88">
        <v>75101</v>
      </c>
      <c r="C38" s="89" t="s">
        <v>175</v>
      </c>
      <c r="D38" s="90">
        <f>E38+K38</f>
        <v>3813</v>
      </c>
      <c r="E38" s="87">
        <f t="shared" si="2"/>
        <v>3813</v>
      </c>
      <c r="F38" s="94">
        <v>3813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25.5">
      <c r="A39" s="183" t="s">
        <v>176</v>
      </c>
      <c r="B39" s="95"/>
      <c r="C39" s="96" t="s">
        <v>177</v>
      </c>
      <c r="D39" s="97">
        <f>D40+D41+D42+D44+D43</f>
        <v>398486</v>
      </c>
      <c r="E39" s="87">
        <f t="shared" si="2"/>
        <v>398486</v>
      </c>
      <c r="F39" s="97">
        <f aca="true" t="shared" si="10" ref="F39:K39">F40+F41+F42+F44+F43</f>
        <v>199986</v>
      </c>
      <c r="G39" s="97">
        <f t="shared" si="10"/>
        <v>0</v>
      </c>
      <c r="H39" s="97">
        <f t="shared" si="10"/>
        <v>0</v>
      </c>
      <c r="I39" s="97">
        <f t="shared" si="10"/>
        <v>0</v>
      </c>
      <c r="J39" s="97">
        <f t="shared" si="10"/>
        <v>198500</v>
      </c>
      <c r="K39" s="97">
        <f t="shared" si="10"/>
        <v>0</v>
      </c>
    </row>
    <row r="40" spans="1:11" ht="12.75">
      <c r="A40" s="183"/>
      <c r="B40" s="88" t="s">
        <v>290</v>
      </c>
      <c r="C40" s="89" t="s">
        <v>291</v>
      </c>
      <c r="D40" s="90">
        <f>E40+K40</f>
        <v>150000</v>
      </c>
      <c r="E40" s="87">
        <f t="shared" si="2"/>
        <v>150000</v>
      </c>
      <c r="F40" s="94">
        <v>0</v>
      </c>
      <c r="G40" s="94">
        <v>0</v>
      </c>
      <c r="H40" s="94">
        <v>0</v>
      </c>
      <c r="I40" s="94">
        <v>0</v>
      </c>
      <c r="J40" s="94">
        <v>150000</v>
      </c>
      <c r="K40" s="94">
        <v>0</v>
      </c>
    </row>
    <row r="41" spans="1:11" ht="12.75">
      <c r="A41" s="183"/>
      <c r="B41" s="88" t="s">
        <v>292</v>
      </c>
      <c r="C41" s="89" t="s">
        <v>293</v>
      </c>
      <c r="D41" s="90">
        <f>E41+K41</f>
        <v>6000</v>
      </c>
      <c r="E41" s="87">
        <f t="shared" si="2"/>
        <v>6000</v>
      </c>
      <c r="F41" s="94">
        <v>0</v>
      </c>
      <c r="G41" s="94">
        <v>0</v>
      </c>
      <c r="H41" s="94">
        <v>0</v>
      </c>
      <c r="I41" s="94">
        <v>0</v>
      </c>
      <c r="J41" s="94">
        <v>6000</v>
      </c>
      <c r="K41" s="94">
        <v>0</v>
      </c>
    </row>
    <row r="42" spans="1:11" ht="12.75">
      <c r="A42" s="183"/>
      <c r="B42" s="88" t="s">
        <v>178</v>
      </c>
      <c r="C42" s="89" t="s">
        <v>179</v>
      </c>
      <c r="D42" s="90">
        <f>E42+K42</f>
        <v>220486</v>
      </c>
      <c r="E42" s="87">
        <f t="shared" si="2"/>
        <v>220486</v>
      </c>
      <c r="F42" s="94">
        <v>199986</v>
      </c>
      <c r="G42" s="94">
        <v>0</v>
      </c>
      <c r="H42" s="94">
        <v>0</v>
      </c>
      <c r="I42" s="94">
        <v>0</v>
      </c>
      <c r="J42" s="94">
        <v>20500</v>
      </c>
      <c r="K42" s="94">
        <v>0</v>
      </c>
    </row>
    <row r="43" spans="1:11" ht="12.75">
      <c r="A43" s="183"/>
      <c r="B43" s="88">
        <v>75421</v>
      </c>
      <c r="C43" s="89" t="s">
        <v>406</v>
      </c>
      <c r="D43" s="90">
        <f>E43</f>
        <v>20000</v>
      </c>
      <c r="E43" s="87">
        <f t="shared" si="2"/>
        <v>20000</v>
      </c>
      <c r="F43" s="94">
        <v>0</v>
      </c>
      <c r="G43" s="94">
        <v>0</v>
      </c>
      <c r="H43" s="94">
        <v>0</v>
      </c>
      <c r="I43" s="94">
        <v>0</v>
      </c>
      <c r="J43" s="94">
        <v>20000</v>
      </c>
      <c r="K43" s="94">
        <v>0</v>
      </c>
    </row>
    <row r="44" spans="1:11" ht="12.75">
      <c r="A44" s="183"/>
      <c r="B44" s="88" t="s">
        <v>294</v>
      </c>
      <c r="C44" s="89" t="s">
        <v>171</v>
      </c>
      <c r="D44" s="90">
        <f>E44+K44</f>
        <v>2000</v>
      </c>
      <c r="E44" s="87">
        <f t="shared" si="2"/>
        <v>2000</v>
      </c>
      <c r="F44" s="94">
        <v>0</v>
      </c>
      <c r="G44" s="94">
        <v>0</v>
      </c>
      <c r="H44" s="94">
        <v>0</v>
      </c>
      <c r="I44" s="94">
        <v>0</v>
      </c>
      <c r="J44" s="94">
        <v>2000</v>
      </c>
      <c r="K44" s="94">
        <v>0</v>
      </c>
    </row>
    <row r="45" spans="1:11" ht="63.75">
      <c r="A45" s="183" t="s">
        <v>182</v>
      </c>
      <c r="B45" s="95"/>
      <c r="C45" s="96" t="s">
        <v>183</v>
      </c>
      <c r="D45" s="97">
        <f>D46</f>
        <v>100000</v>
      </c>
      <c r="E45" s="87">
        <f t="shared" si="2"/>
        <v>100000</v>
      </c>
      <c r="F45" s="97">
        <f aca="true" t="shared" si="11" ref="F45:K45">F46</f>
        <v>90000</v>
      </c>
      <c r="G45" s="97">
        <f t="shared" si="11"/>
        <v>0</v>
      </c>
      <c r="H45" s="97">
        <f t="shared" si="11"/>
        <v>0</v>
      </c>
      <c r="I45" s="97">
        <f t="shared" si="11"/>
        <v>0</v>
      </c>
      <c r="J45" s="97">
        <f t="shared" si="11"/>
        <v>10000</v>
      </c>
      <c r="K45" s="97">
        <f t="shared" si="11"/>
        <v>0</v>
      </c>
    </row>
    <row r="46" spans="1:11" ht="38.25">
      <c r="A46" s="183"/>
      <c r="B46" s="88" t="s">
        <v>295</v>
      </c>
      <c r="C46" s="89" t="s">
        <v>296</v>
      </c>
      <c r="D46" s="90">
        <f>E46+K46</f>
        <v>100000</v>
      </c>
      <c r="E46" s="87">
        <f t="shared" si="2"/>
        <v>100000</v>
      </c>
      <c r="F46" s="160">
        <v>90000</v>
      </c>
      <c r="G46" s="94">
        <v>0</v>
      </c>
      <c r="H46" s="94">
        <v>0</v>
      </c>
      <c r="I46" s="94">
        <v>0</v>
      </c>
      <c r="J46" s="94">
        <v>10000</v>
      </c>
      <c r="K46" s="94">
        <v>0</v>
      </c>
    </row>
    <row r="47" spans="1:11" ht="12.75">
      <c r="A47" s="183" t="s">
        <v>297</v>
      </c>
      <c r="B47" s="95"/>
      <c r="C47" s="96" t="s">
        <v>298</v>
      </c>
      <c r="D47" s="97">
        <f>D48+D49</f>
        <v>580000</v>
      </c>
      <c r="E47" s="87">
        <f t="shared" si="2"/>
        <v>580000</v>
      </c>
      <c r="F47" s="97">
        <f aca="true" t="shared" si="12" ref="F47:K47">F48+F49</f>
        <v>0</v>
      </c>
      <c r="G47" s="97">
        <f t="shared" si="12"/>
        <v>0</v>
      </c>
      <c r="H47" s="97">
        <f t="shared" si="12"/>
        <v>450000</v>
      </c>
      <c r="I47" s="97">
        <f t="shared" si="12"/>
        <v>130000</v>
      </c>
      <c r="J47" s="97">
        <f t="shared" si="12"/>
        <v>0</v>
      </c>
      <c r="K47" s="97">
        <f t="shared" si="12"/>
        <v>0</v>
      </c>
    </row>
    <row r="48" spans="1:11" ht="38.25">
      <c r="A48" s="183"/>
      <c r="B48" s="88" t="s">
        <v>299</v>
      </c>
      <c r="C48" s="89" t="s">
        <v>300</v>
      </c>
      <c r="D48" s="90">
        <f>E48+K48</f>
        <v>450000</v>
      </c>
      <c r="E48" s="87">
        <f t="shared" si="2"/>
        <v>450000</v>
      </c>
      <c r="F48" s="94">
        <v>0</v>
      </c>
      <c r="G48" s="94">
        <v>0</v>
      </c>
      <c r="H48" s="94">
        <v>450000</v>
      </c>
      <c r="I48" s="94">
        <v>0</v>
      </c>
      <c r="J48" s="94">
        <v>0</v>
      </c>
      <c r="K48" s="94">
        <v>0</v>
      </c>
    </row>
    <row r="49" spans="1:11" ht="51">
      <c r="A49" s="183"/>
      <c r="B49" s="88" t="s">
        <v>301</v>
      </c>
      <c r="C49" s="89" t="s">
        <v>302</v>
      </c>
      <c r="D49" s="90">
        <f>E49+K49</f>
        <v>130000</v>
      </c>
      <c r="E49" s="87">
        <f t="shared" si="2"/>
        <v>130000</v>
      </c>
      <c r="F49" s="94">
        <v>0</v>
      </c>
      <c r="G49" s="94">
        <v>0</v>
      </c>
      <c r="H49" s="94">
        <v>0</v>
      </c>
      <c r="I49" s="94">
        <v>130000</v>
      </c>
      <c r="J49" s="94">
        <v>0</v>
      </c>
      <c r="K49" s="94">
        <v>0</v>
      </c>
    </row>
    <row r="50" spans="1:11" ht="12.75">
      <c r="A50" s="183">
        <v>758</v>
      </c>
      <c r="B50" s="51"/>
      <c r="C50" s="98" t="s">
        <v>231</v>
      </c>
      <c r="D50" s="93">
        <f>D51</f>
        <v>300000</v>
      </c>
      <c r="E50" s="87">
        <f t="shared" si="2"/>
        <v>300000</v>
      </c>
      <c r="F50" s="97">
        <v>0</v>
      </c>
      <c r="G50" s="97">
        <v>0</v>
      </c>
      <c r="H50" s="97">
        <v>0</v>
      </c>
      <c r="I50" s="97">
        <v>0</v>
      </c>
      <c r="J50" s="97">
        <f>J51</f>
        <v>300000</v>
      </c>
      <c r="K50" s="97">
        <v>0</v>
      </c>
    </row>
    <row r="51" spans="1:11" ht="12.75">
      <c r="A51" s="183"/>
      <c r="B51" s="9">
        <v>75818</v>
      </c>
      <c r="C51" s="99" t="s">
        <v>303</v>
      </c>
      <c r="D51" s="90">
        <f>E51</f>
        <v>300000</v>
      </c>
      <c r="E51" s="87">
        <f t="shared" si="2"/>
        <v>300000</v>
      </c>
      <c r="F51" s="94">
        <v>0</v>
      </c>
      <c r="G51" s="94">
        <v>0</v>
      </c>
      <c r="H51" s="94">
        <v>0</v>
      </c>
      <c r="I51" s="94">
        <v>0</v>
      </c>
      <c r="J51" s="94">
        <v>300000</v>
      </c>
      <c r="K51" s="94">
        <v>0</v>
      </c>
    </row>
    <row r="52" spans="1:11" ht="12.75">
      <c r="A52" s="184" t="s">
        <v>244</v>
      </c>
      <c r="B52" s="95"/>
      <c r="C52" s="96" t="s">
        <v>245</v>
      </c>
      <c r="D52" s="97">
        <f>D53+D54+D55+D56+D58+D59+D61+D57+D60</f>
        <v>19389359</v>
      </c>
      <c r="E52" s="97">
        <f aca="true" t="shared" si="13" ref="E52:K52">E53+E54+E55+E56+E58+E59+E61+E57+E60</f>
        <v>18689359</v>
      </c>
      <c r="F52" s="97">
        <f t="shared" si="13"/>
        <v>13065511</v>
      </c>
      <c r="G52" s="97">
        <f>G53+G54+G55+G56+G58+G59+G61+G57+G60</f>
        <v>2192519</v>
      </c>
      <c r="H52" s="97">
        <f t="shared" si="13"/>
        <v>0</v>
      </c>
      <c r="I52" s="97">
        <f t="shared" si="13"/>
        <v>0</v>
      </c>
      <c r="J52" s="97">
        <f t="shared" si="13"/>
        <v>3431329</v>
      </c>
      <c r="K52" s="97">
        <f t="shared" si="13"/>
        <v>700000</v>
      </c>
    </row>
    <row r="53" spans="1:11" ht="12.75">
      <c r="A53" s="185"/>
      <c r="B53" s="88" t="s">
        <v>246</v>
      </c>
      <c r="C53" s="89" t="s">
        <v>247</v>
      </c>
      <c r="D53" s="90">
        <f aca="true" t="shared" si="14" ref="D53:D61">E53+K53</f>
        <v>8988678</v>
      </c>
      <c r="E53" s="87">
        <f t="shared" si="2"/>
        <v>8888678</v>
      </c>
      <c r="F53" s="94">
        <f>5476664+446213+943992+150769+264434</f>
        <v>7282072</v>
      </c>
      <c r="G53" s="94">
        <v>0</v>
      </c>
      <c r="H53" s="94">
        <v>0</v>
      </c>
      <c r="I53" s="94">
        <v>0</v>
      </c>
      <c r="J53" s="94">
        <v>1606606</v>
      </c>
      <c r="K53" s="94">
        <f>3!G31</f>
        <v>100000</v>
      </c>
    </row>
    <row r="54" spans="1:11" ht="25.5">
      <c r="A54" s="185"/>
      <c r="B54" s="88" t="s">
        <v>304</v>
      </c>
      <c r="C54" s="89" t="s">
        <v>305</v>
      </c>
      <c r="D54" s="90">
        <f t="shared" si="14"/>
        <v>717409</v>
      </c>
      <c r="E54" s="87">
        <f t="shared" si="2"/>
        <v>717409</v>
      </c>
      <c r="F54" s="94">
        <v>648796</v>
      </c>
      <c r="G54" s="94">
        <v>0</v>
      </c>
      <c r="H54" s="94">
        <v>0</v>
      </c>
      <c r="I54" s="94">
        <v>0</v>
      </c>
      <c r="J54" s="94">
        <v>68613</v>
      </c>
      <c r="K54" s="94">
        <v>0</v>
      </c>
    </row>
    <row r="55" spans="1:11" ht="12.75">
      <c r="A55" s="185"/>
      <c r="B55" s="88" t="s">
        <v>306</v>
      </c>
      <c r="C55" s="89" t="s">
        <v>307</v>
      </c>
      <c r="D55" s="90">
        <f t="shared" si="14"/>
        <v>1919719</v>
      </c>
      <c r="E55" s="87">
        <f t="shared" si="2"/>
        <v>1919719</v>
      </c>
      <c r="F55" s="94">
        <v>0</v>
      </c>
      <c r="G55" s="94">
        <v>1919719</v>
      </c>
      <c r="H55" s="94">
        <v>0</v>
      </c>
      <c r="I55" s="94">
        <v>0</v>
      </c>
      <c r="J55" s="94">
        <v>0</v>
      </c>
      <c r="K55" s="94">
        <v>0</v>
      </c>
    </row>
    <row r="56" spans="1:11" ht="12.75">
      <c r="A56" s="185"/>
      <c r="B56" s="88" t="s">
        <v>308</v>
      </c>
      <c r="C56" s="89" t="s">
        <v>309</v>
      </c>
      <c r="D56" s="90">
        <f t="shared" si="14"/>
        <v>6183584</v>
      </c>
      <c r="E56" s="87">
        <f t="shared" si="2"/>
        <v>5583584</v>
      </c>
      <c r="F56" s="94">
        <f>3397214+280269+564126+90099+5000</f>
        <v>4336708</v>
      </c>
      <c r="G56" s="94">
        <v>272800</v>
      </c>
      <c r="H56" s="94">
        <v>0</v>
      </c>
      <c r="I56" s="94">
        <v>0</v>
      </c>
      <c r="J56" s="94">
        <v>974076</v>
      </c>
      <c r="K56" s="94">
        <f>3!G32</f>
        <v>600000</v>
      </c>
    </row>
    <row r="57" spans="1:11" ht="12.75">
      <c r="A57" s="185"/>
      <c r="B57" s="88">
        <v>80113</v>
      </c>
      <c r="C57" s="89" t="s">
        <v>310</v>
      </c>
      <c r="D57" s="90">
        <f t="shared" si="14"/>
        <v>571931</v>
      </c>
      <c r="E57" s="87">
        <f t="shared" si="2"/>
        <v>571931</v>
      </c>
      <c r="F57" s="94">
        <f>29639+2064+4863+777</f>
        <v>37343</v>
      </c>
      <c r="G57" s="94">
        <v>0</v>
      </c>
      <c r="H57" s="94">
        <v>0</v>
      </c>
      <c r="I57" s="94">
        <v>0</v>
      </c>
      <c r="J57" s="94">
        <f>571931-F57</f>
        <v>534588</v>
      </c>
      <c r="K57" s="94">
        <v>0</v>
      </c>
    </row>
    <row r="58" spans="1:11" ht="25.5">
      <c r="A58" s="185"/>
      <c r="B58" s="88" t="s">
        <v>311</v>
      </c>
      <c r="C58" s="89" t="s">
        <v>312</v>
      </c>
      <c r="D58" s="90">
        <f t="shared" si="14"/>
        <v>637932</v>
      </c>
      <c r="E58" s="87">
        <f t="shared" si="2"/>
        <v>637932</v>
      </c>
      <c r="F58" s="94">
        <f>405791+34492+67539+10787+12000</f>
        <v>530609</v>
      </c>
      <c r="G58" s="94">
        <v>0</v>
      </c>
      <c r="H58" s="94">
        <v>0</v>
      </c>
      <c r="I58" s="94">
        <v>0</v>
      </c>
      <c r="J58" s="94">
        <v>107323</v>
      </c>
      <c r="K58" s="94">
        <v>0</v>
      </c>
    </row>
    <row r="59" spans="1:11" ht="25.5">
      <c r="A59" s="185"/>
      <c r="B59" s="88" t="s">
        <v>313</v>
      </c>
      <c r="C59" s="89" t="s">
        <v>314</v>
      </c>
      <c r="D59" s="90">
        <f t="shared" si="14"/>
        <v>30000</v>
      </c>
      <c r="E59" s="87">
        <f t="shared" si="2"/>
        <v>30000</v>
      </c>
      <c r="F59" s="94">
        <v>0</v>
      </c>
      <c r="G59" s="94">
        <v>0</v>
      </c>
      <c r="H59" s="94">
        <v>0</v>
      </c>
      <c r="I59" s="94">
        <v>0</v>
      </c>
      <c r="J59" s="94">
        <v>30000</v>
      </c>
      <c r="K59" s="94">
        <v>0</v>
      </c>
    </row>
    <row r="60" spans="1:11" ht="12.75">
      <c r="A60" s="185"/>
      <c r="B60" s="88">
        <v>80148</v>
      </c>
      <c r="C60" s="89" t="s">
        <v>487</v>
      </c>
      <c r="D60" s="90">
        <f t="shared" si="14"/>
        <v>238443</v>
      </c>
      <c r="E60" s="87">
        <f t="shared" si="2"/>
        <v>238443</v>
      </c>
      <c r="F60" s="94">
        <f>238443-8460</f>
        <v>229983</v>
      </c>
      <c r="G60" s="94">
        <v>0</v>
      </c>
      <c r="H60" s="94">
        <v>0</v>
      </c>
      <c r="I60" s="94">
        <v>0</v>
      </c>
      <c r="J60" s="94">
        <v>8460</v>
      </c>
      <c r="K60" s="94">
        <v>0</v>
      </c>
    </row>
    <row r="61" spans="1:11" ht="12.75">
      <c r="A61" s="186"/>
      <c r="B61" s="88" t="s">
        <v>315</v>
      </c>
      <c r="C61" s="89" t="s">
        <v>171</v>
      </c>
      <c r="D61" s="90">
        <f t="shared" si="14"/>
        <v>101663</v>
      </c>
      <c r="E61" s="87">
        <f t="shared" si="2"/>
        <v>101663</v>
      </c>
      <c r="F61" s="94">
        <v>0</v>
      </c>
      <c r="G61" s="94">
        <v>0</v>
      </c>
      <c r="H61" s="94">
        <v>0</v>
      </c>
      <c r="I61" s="94">
        <v>0</v>
      </c>
      <c r="J61" s="94">
        <v>101663</v>
      </c>
      <c r="K61" s="94">
        <v>0</v>
      </c>
    </row>
    <row r="62" spans="1:11" ht="12.75">
      <c r="A62" s="183" t="s">
        <v>316</v>
      </c>
      <c r="B62" s="95"/>
      <c r="C62" s="96" t="s">
        <v>317</v>
      </c>
      <c r="D62" s="97">
        <f>D63+D65+D64</f>
        <v>273000</v>
      </c>
      <c r="E62" s="87">
        <f t="shared" si="2"/>
        <v>273000</v>
      </c>
      <c r="F62" s="97">
        <f aca="true" t="shared" si="15" ref="F62:K62">F63+F65+F64</f>
        <v>93979</v>
      </c>
      <c r="G62" s="97">
        <f t="shared" si="15"/>
        <v>90000</v>
      </c>
      <c r="H62" s="97">
        <f t="shared" si="15"/>
        <v>0</v>
      </c>
      <c r="I62" s="97">
        <f t="shared" si="15"/>
        <v>0</v>
      </c>
      <c r="J62" s="97">
        <f t="shared" si="15"/>
        <v>89021</v>
      </c>
      <c r="K62" s="97">
        <f t="shared" si="15"/>
        <v>0</v>
      </c>
    </row>
    <row r="63" spans="1:11" ht="12.75">
      <c r="A63" s="183"/>
      <c r="B63" s="88" t="s">
        <v>318</v>
      </c>
      <c r="C63" s="89" t="s">
        <v>319</v>
      </c>
      <c r="D63" s="90">
        <f>E63+K63</f>
        <v>20000</v>
      </c>
      <c r="E63" s="87">
        <f t="shared" si="2"/>
        <v>20000</v>
      </c>
      <c r="F63" s="94">
        <v>0</v>
      </c>
      <c r="G63" s="94">
        <v>20000</v>
      </c>
      <c r="H63" s="94">
        <v>0</v>
      </c>
      <c r="I63" s="94">
        <v>0</v>
      </c>
      <c r="J63" s="94">
        <v>0</v>
      </c>
      <c r="K63" s="94">
        <v>0</v>
      </c>
    </row>
    <row r="64" spans="1:11" ht="12.75">
      <c r="A64" s="183"/>
      <c r="B64" s="88">
        <v>85153</v>
      </c>
      <c r="C64" s="89" t="s">
        <v>320</v>
      </c>
      <c r="D64" s="90">
        <f>E64+K64</f>
        <v>6500</v>
      </c>
      <c r="E64" s="87">
        <f t="shared" si="2"/>
        <v>6500</v>
      </c>
      <c r="F64" s="94">
        <v>0</v>
      </c>
      <c r="G64" s="94">
        <v>0</v>
      </c>
      <c r="H64" s="94">
        <v>0</v>
      </c>
      <c r="I64" s="94">
        <v>0</v>
      </c>
      <c r="J64" s="94">
        <v>6500</v>
      </c>
      <c r="K64" s="94">
        <v>0</v>
      </c>
    </row>
    <row r="65" spans="1:11" ht="12.75">
      <c r="A65" s="183"/>
      <c r="B65" s="88" t="s">
        <v>321</v>
      </c>
      <c r="C65" s="89" t="s">
        <v>322</v>
      </c>
      <c r="D65" s="90">
        <f>E65+K65</f>
        <v>246500</v>
      </c>
      <c r="E65" s="87">
        <f t="shared" si="2"/>
        <v>246500</v>
      </c>
      <c r="F65" s="94">
        <f>6497+1032+86450</f>
        <v>93979</v>
      </c>
      <c r="G65" s="94">
        <v>70000</v>
      </c>
      <c r="H65" s="94">
        <v>0</v>
      </c>
      <c r="I65" s="94">
        <v>0</v>
      </c>
      <c r="J65" s="94">
        <v>82521</v>
      </c>
      <c r="K65" s="94">
        <v>0</v>
      </c>
    </row>
    <row r="66" spans="1:11" ht="12.75">
      <c r="A66" s="183" t="s">
        <v>248</v>
      </c>
      <c r="B66" s="95"/>
      <c r="C66" s="96" t="s">
        <v>249</v>
      </c>
      <c r="D66" s="97">
        <f>D67+D68+D69+D70+D71+D72+D73+D74</f>
        <v>10576027</v>
      </c>
      <c r="E66" s="87">
        <f t="shared" si="2"/>
        <v>10576027</v>
      </c>
      <c r="F66" s="97">
        <f aca="true" t="shared" si="16" ref="F66:K66">F67+F68+F69+F70+F71+F72+F73+F74</f>
        <v>1096141</v>
      </c>
      <c r="G66" s="97">
        <f t="shared" si="16"/>
        <v>0</v>
      </c>
      <c r="H66" s="97">
        <f t="shared" si="16"/>
        <v>0</v>
      </c>
      <c r="I66" s="97">
        <f t="shared" si="16"/>
        <v>0</v>
      </c>
      <c r="J66" s="97">
        <f t="shared" si="16"/>
        <v>9479886</v>
      </c>
      <c r="K66" s="97">
        <f t="shared" si="16"/>
        <v>0</v>
      </c>
    </row>
    <row r="67" spans="1:11" ht="12.75">
      <c r="A67" s="183"/>
      <c r="B67" s="88" t="s">
        <v>323</v>
      </c>
      <c r="C67" s="89" t="s">
        <v>324</v>
      </c>
      <c r="D67" s="90">
        <f aca="true" t="shared" si="17" ref="D67:D74">E67+K67</f>
        <v>102000</v>
      </c>
      <c r="E67" s="87">
        <f t="shared" si="2"/>
        <v>102000</v>
      </c>
      <c r="F67" s="94">
        <v>0</v>
      </c>
      <c r="G67" s="94">
        <v>0</v>
      </c>
      <c r="H67" s="94">
        <v>0</v>
      </c>
      <c r="I67" s="94">
        <v>0</v>
      </c>
      <c r="J67" s="94">
        <v>102000</v>
      </c>
      <c r="K67" s="94">
        <v>0</v>
      </c>
    </row>
    <row r="68" spans="1:11" ht="51">
      <c r="A68" s="183"/>
      <c r="B68" s="88">
        <v>85212</v>
      </c>
      <c r="C68" s="89" t="s">
        <v>251</v>
      </c>
      <c r="D68" s="90">
        <f t="shared" si="17"/>
        <v>7637329</v>
      </c>
      <c r="E68" s="87">
        <f t="shared" si="2"/>
        <v>7637329</v>
      </c>
      <c r="F68" s="94">
        <f>146875+7663+56015+3787+2400</f>
        <v>216740</v>
      </c>
      <c r="G68" s="94">
        <v>0</v>
      </c>
      <c r="H68" s="94">
        <v>0</v>
      </c>
      <c r="I68" s="94">
        <v>0</v>
      </c>
      <c r="J68" s="94">
        <v>7420589</v>
      </c>
      <c r="K68" s="94">
        <v>0</v>
      </c>
    </row>
    <row r="69" spans="1:11" ht="63.75">
      <c r="A69" s="183"/>
      <c r="B69" s="88">
        <v>85213</v>
      </c>
      <c r="C69" s="89" t="s">
        <v>253</v>
      </c>
      <c r="D69" s="90">
        <f t="shared" si="17"/>
        <v>44932</v>
      </c>
      <c r="E69" s="87">
        <f t="shared" si="2"/>
        <v>44932</v>
      </c>
      <c r="F69" s="94">
        <v>44932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ht="38.25">
      <c r="A70" s="183"/>
      <c r="B70" s="88" t="s">
        <v>254</v>
      </c>
      <c r="C70" s="89" t="s">
        <v>255</v>
      </c>
      <c r="D70" s="90">
        <f t="shared" si="17"/>
        <v>470725</v>
      </c>
      <c r="E70" s="87">
        <f t="shared" si="2"/>
        <v>470725</v>
      </c>
      <c r="F70" s="94">
        <v>0</v>
      </c>
      <c r="G70" s="94">
        <v>0</v>
      </c>
      <c r="H70" s="94">
        <v>0</v>
      </c>
      <c r="I70" s="94">
        <v>0</v>
      </c>
      <c r="J70" s="94">
        <v>470725</v>
      </c>
      <c r="K70" s="94">
        <v>0</v>
      </c>
    </row>
    <row r="71" spans="1:11" ht="12.75">
      <c r="A71" s="183"/>
      <c r="B71" s="88" t="s">
        <v>325</v>
      </c>
      <c r="C71" s="89" t="s">
        <v>326</v>
      </c>
      <c r="D71" s="90">
        <f t="shared" si="17"/>
        <v>800000</v>
      </c>
      <c r="E71" s="87">
        <f t="shared" si="2"/>
        <v>800000</v>
      </c>
      <c r="F71" s="94">
        <v>0</v>
      </c>
      <c r="G71" s="94">
        <v>0</v>
      </c>
      <c r="H71" s="94">
        <v>0</v>
      </c>
      <c r="I71" s="94">
        <v>0</v>
      </c>
      <c r="J71" s="94">
        <v>800000</v>
      </c>
      <c r="K71" s="94">
        <v>0</v>
      </c>
    </row>
    <row r="72" spans="1:11" ht="12.75">
      <c r="A72" s="183"/>
      <c r="B72" s="88" t="s">
        <v>258</v>
      </c>
      <c r="C72" s="89" t="s">
        <v>259</v>
      </c>
      <c r="D72" s="90">
        <f t="shared" si="17"/>
        <v>899363</v>
      </c>
      <c r="E72" s="87">
        <f t="shared" si="2"/>
        <v>899363</v>
      </c>
      <c r="F72" s="94">
        <f>617771+46916+102134+16207+6000</f>
        <v>789028</v>
      </c>
      <c r="G72" s="94">
        <v>0</v>
      </c>
      <c r="H72" s="94">
        <v>0</v>
      </c>
      <c r="I72" s="94">
        <v>0</v>
      </c>
      <c r="J72" s="94">
        <f>899363-F72</f>
        <v>110335</v>
      </c>
      <c r="K72" s="94">
        <v>0</v>
      </c>
    </row>
    <row r="73" spans="1:11" ht="25.5">
      <c r="A73" s="183"/>
      <c r="B73" s="88" t="s">
        <v>260</v>
      </c>
      <c r="C73" s="89" t="s">
        <v>261</v>
      </c>
      <c r="D73" s="90">
        <f t="shared" si="17"/>
        <v>367586</v>
      </c>
      <c r="E73" s="87">
        <f t="shared" si="2"/>
        <v>367586</v>
      </c>
      <c r="F73" s="94">
        <v>45441</v>
      </c>
      <c r="G73" s="94">
        <v>0</v>
      </c>
      <c r="H73" s="94">
        <v>0</v>
      </c>
      <c r="I73" s="94">
        <v>0</v>
      </c>
      <c r="J73" s="94">
        <v>322145</v>
      </c>
      <c r="K73" s="94">
        <v>0</v>
      </c>
    </row>
    <row r="74" spans="1:11" ht="12.75">
      <c r="A74" s="183"/>
      <c r="B74" s="88" t="s">
        <v>264</v>
      </c>
      <c r="C74" s="89" t="s">
        <v>171</v>
      </c>
      <c r="D74" s="90">
        <f t="shared" si="17"/>
        <v>254092</v>
      </c>
      <c r="E74" s="87">
        <f t="shared" si="2"/>
        <v>254092</v>
      </c>
      <c r="F74" s="94">
        <v>0</v>
      </c>
      <c r="G74" s="94">
        <v>0</v>
      </c>
      <c r="H74" s="94">
        <v>0</v>
      </c>
      <c r="I74" s="94">
        <v>0</v>
      </c>
      <c r="J74" s="94">
        <v>254092</v>
      </c>
      <c r="K74" s="94">
        <v>0</v>
      </c>
    </row>
    <row r="75" spans="1:11" ht="25.5">
      <c r="A75" s="183" t="s">
        <v>327</v>
      </c>
      <c r="B75" s="95"/>
      <c r="C75" s="96" t="s">
        <v>328</v>
      </c>
      <c r="D75" s="97">
        <f>D76+D77+D78</f>
        <v>488490</v>
      </c>
      <c r="E75" s="87">
        <f t="shared" si="2"/>
        <v>488490</v>
      </c>
      <c r="F75" s="97">
        <f aca="true" t="shared" si="18" ref="F75:K75">F76+F77+F78</f>
        <v>435808</v>
      </c>
      <c r="G75" s="97">
        <f t="shared" si="18"/>
        <v>0</v>
      </c>
      <c r="H75" s="97">
        <f t="shared" si="18"/>
        <v>0</v>
      </c>
      <c r="I75" s="97">
        <f t="shared" si="18"/>
        <v>0</v>
      </c>
      <c r="J75" s="97">
        <f t="shared" si="18"/>
        <v>52682</v>
      </c>
      <c r="K75" s="97">
        <f t="shared" si="18"/>
        <v>0</v>
      </c>
    </row>
    <row r="76" spans="1:11" ht="12.75">
      <c r="A76" s="183"/>
      <c r="B76" s="88" t="s">
        <v>329</v>
      </c>
      <c r="C76" s="89" t="s">
        <v>330</v>
      </c>
      <c r="D76" s="90">
        <f>E76+K76</f>
        <v>466515</v>
      </c>
      <c r="E76" s="87">
        <f t="shared" si="2"/>
        <v>466515</v>
      </c>
      <c r="F76" s="94">
        <f>333650+35752+57262+9144</f>
        <v>435808</v>
      </c>
      <c r="G76" s="94">
        <v>0</v>
      </c>
      <c r="H76" s="94">
        <v>0</v>
      </c>
      <c r="I76" s="94">
        <v>0</v>
      </c>
      <c r="J76" s="94">
        <f>466515-F76</f>
        <v>30707</v>
      </c>
      <c r="K76" s="94">
        <v>0</v>
      </c>
    </row>
    <row r="77" spans="1:11" ht="25.5">
      <c r="A77" s="183"/>
      <c r="B77" s="88" t="s">
        <v>331</v>
      </c>
      <c r="C77" s="89" t="s">
        <v>314</v>
      </c>
      <c r="D77" s="90">
        <f>E77+K77</f>
        <v>3337</v>
      </c>
      <c r="E77" s="87">
        <f t="shared" si="2"/>
        <v>3337</v>
      </c>
      <c r="F77" s="94">
        <v>0</v>
      </c>
      <c r="G77" s="94">
        <v>0</v>
      </c>
      <c r="H77" s="94">
        <v>0</v>
      </c>
      <c r="I77" s="94">
        <v>0</v>
      </c>
      <c r="J77" s="94">
        <v>3337</v>
      </c>
      <c r="K77" s="94">
        <v>0</v>
      </c>
    </row>
    <row r="78" spans="1:11" ht="12.75">
      <c r="A78" s="183"/>
      <c r="B78" s="88" t="s">
        <v>332</v>
      </c>
      <c r="C78" s="89" t="s">
        <v>171</v>
      </c>
      <c r="D78" s="90">
        <f>E78+K78</f>
        <v>18638</v>
      </c>
      <c r="E78" s="87">
        <f aca="true" t="shared" si="19" ref="E78:E94">F78+G78+H78+I78+J78</f>
        <v>18638</v>
      </c>
      <c r="F78" s="94">
        <v>0</v>
      </c>
      <c r="G78" s="94">
        <v>0</v>
      </c>
      <c r="H78" s="94">
        <v>0</v>
      </c>
      <c r="I78" s="94">
        <v>0</v>
      </c>
      <c r="J78" s="94">
        <v>18638</v>
      </c>
      <c r="K78" s="94">
        <v>0</v>
      </c>
    </row>
    <row r="79" spans="1:11" ht="25.5">
      <c r="A79" s="184" t="s">
        <v>333</v>
      </c>
      <c r="B79" s="95"/>
      <c r="C79" s="96" t="s">
        <v>334</v>
      </c>
      <c r="D79" s="97">
        <f>D80+D81+D82+D83</f>
        <v>2530000</v>
      </c>
      <c r="E79" s="87">
        <f t="shared" si="19"/>
        <v>1530000</v>
      </c>
      <c r="F79" s="97">
        <f aca="true" t="shared" si="20" ref="F79:K79">F80+F81+F82+F83</f>
        <v>0</v>
      </c>
      <c r="G79" s="97">
        <f t="shared" si="20"/>
        <v>0</v>
      </c>
      <c r="H79" s="97">
        <f t="shared" si="20"/>
        <v>0</v>
      </c>
      <c r="I79" s="97">
        <f t="shared" si="20"/>
        <v>0</v>
      </c>
      <c r="J79" s="97">
        <f t="shared" si="20"/>
        <v>1530000</v>
      </c>
      <c r="K79" s="97">
        <f t="shared" si="20"/>
        <v>1000000</v>
      </c>
    </row>
    <row r="80" spans="1:11" ht="12.75">
      <c r="A80" s="185"/>
      <c r="B80" s="88" t="s">
        <v>335</v>
      </c>
      <c r="C80" s="89" t="s">
        <v>336</v>
      </c>
      <c r="D80" s="90">
        <f>E80+K80</f>
        <v>450000</v>
      </c>
      <c r="E80" s="87">
        <f t="shared" si="19"/>
        <v>450000</v>
      </c>
      <c r="F80" s="94">
        <v>0</v>
      </c>
      <c r="G80" s="94">
        <v>0</v>
      </c>
      <c r="H80" s="94">
        <v>0</v>
      </c>
      <c r="I80" s="94">
        <v>0</v>
      </c>
      <c r="J80" s="94">
        <v>450000</v>
      </c>
      <c r="K80" s="94">
        <v>0</v>
      </c>
    </row>
    <row r="81" spans="1:11" ht="25.5">
      <c r="A81" s="185"/>
      <c r="B81" s="88" t="s">
        <v>337</v>
      </c>
      <c r="C81" s="89" t="s">
        <v>338</v>
      </c>
      <c r="D81" s="90">
        <f>E81+K81</f>
        <v>160000</v>
      </c>
      <c r="E81" s="87">
        <f t="shared" si="19"/>
        <v>160000</v>
      </c>
      <c r="F81" s="94">
        <v>0</v>
      </c>
      <c r="G81" s="94">
        <v>0</v>
      </c>
      <c r="H81" s="94">
        <v>0</v>
      </c>
      <c r="I81" s="94">
        <v>0</v>
      </c>
      <c r="J81" s="94">
        <v>160000</v>
      </c>
      <c r="K81" s="94">
        <v>0</v>
      </c>
    </row>
    <row r="82" spans="1:11" ht="12.75">
      <c r="A82" s="185"/>
      <c r="B82" s="88" t="s">
        <v>339</v>
      </c>
      <c r="C82" s="89" t="s">
        <v>340</v>
      </c>
      <c r="D82" s="90">
        <f>E82+K82</f>
        <v>1050000</v>
      </c>
      <c r="E82" s="87">
        <f t="shared" si="19"/>
        <v>850000</v>
      </c>
      <c r="F82" s="94">
        <v>0</v>
      </c>
      <c r="G82" s="94">
        <v>0</v>
      </c>
      <c r="H82" s="94">
        <v>0</v>
      </c>
      <c r="I82" s="94">
        <v>0</v>
      </c>
      <c r="J82" s="94">
        <v>850000</v>
      </c>
      <c r="K82" s="94">
        <f>3a!E27</f>
        <v>200000</v>
      </c>
    </row>
    <row r="83" spans="1:11" ht="12.75">
      <c r="A83" s="186"/>
      <c r="B83" s="88" t="s">
        <v>341</v>
      </c>
      <c r="C83" s="89" t="s">
        <v>171</v>
      </c>
      <c r="D83" s="90">
        <f>E83+K83</f>
        <v>870000</v>
      </c>
      <c r="E83" s="87">
        <f t="shared" si="19"/>
        <v>70000</v>
      </c>
      <c r="F83" s="94">
        <v>0</v>
      </c>
      <c r="G83" s="94">
        <v>0</v>
      </c>
      <c r="H83" s="94">
        <v>0</v>
      </c>
      <c r="I83" s="94">
        <v>0</v>
      </c>
      <c r="J83" s="94">
        <v>70000</v>
      </c>
      <c r="K83" s="94">
        <f>3!G35+3!G34</f>
        <v>800000</v>
      </c>
    </row>
    <row r="84" spans="1:11" ht="25.5">
      <c r="A84" s="184" t="s">
        <v>342</v>
      </c>
      <c r="B84" s="95"/>
      <c r="C84" s="96" t="s">
        <v>343</v>
      </c>
      <c r="D84" s="97">
        <f>D85+D86+D87+D89+D88</f>
        <v>1776300</v>
      </c>
      <c r="E84" s="97">
        <f aca="true" t="shared" si="21" ref="E84:K84">E85+E86+E87+E89+E88</f>
        <v>1541300</v>
      </c>
      <c r="F84" s="97">
        <f t="shared" si="21"/>
        <v>6000</v>
      </c>
      <c r="G84" s="97">
        <f>G85+G86+G87+G89+G88</f>
        <v>1501300</v>
      </c>
      <c r="H84" s="97">
        <f t="shared" si="21"/>
        <v>0</v>
      </c>
      <c r="I84" s="97">
        <f t="shared" si="21"/>
        <v>0</v>
      </c>
      <c r="J84" s="97">
        <f t="shared" si="21"/>
        <v>34000</v>
      </c>
      <c r="K84" s="97">
        <f t="shared" si="21"/>
        <v>235000</v>
      </c>
    </row>
    <row r="85" spans="1:11" ht="25.5">
      <c r="A85" s="185"/>
      <c r="B85" s="88" t="s">
        <v>344</v>
      </c>
      <c r="C85" s="89" t="s">
        <v>345</v>
      </c>
      <c r="D85" s="90">
        <f>E85+K85</f>
        <v>707300</v>
      </c>
      <c r="E85" s="87">
        <f t="shared" si="19"/>
        <v>672300</v>
      </c>
      <c r="F85" s="94">
        <v>0</v>
      </c>
      <c r="G85" s="94">
        <v>672300</v>
      </c>
      <c r="H85" s="94">
        <v>0</v>
      </c>
      <c r="I85" s="94">
        <v>0</v>
      </c>
      <c r="J85" s="94">
        <v>0</v>
      </c>
      <c r="K85" s="94">
        <f>3a!E29</f>
        <v>35000</v>
      </c>
    </row>
    <row r="86" spans="1:11" ht="12.75">
      <c r="A86" s="185"/>
      <c r="B86" s="88" t="s">
        <v>346</v>
      </c>
      <c r="C86" s="89" t="s">
        <v>347</v>
      </c>
      <c r="D86" s="90">
        <f>E86+K86</f>
        <v>620000</v>
      </c>
      <c r="E86" s="87">
        <f t="shared" si="19"/>
        <v>620000</v>
      </c>
      <c r="F86" s="94">
        <v>0</v>
      </c>
      <c r="G86" s="94">
        <v>620000</v>
      </c>
      <c r="H86" s="94">
        <v>0</v>
      </c>
      <c r="I86" s="94">
        <v>0</v>
      </c>
      <c r="J86" s="94">
        <v>0</v>
      </c>
      <c r="K86" s="94">
        <v>0</v>
      </c>
    </row>
    <row r="87" spans="1:11" ht="12.75">
      <c r="A87" s="185"/>
      <c r="B87" s="88" t="s">
        <v>348</v>
      </c>
      <c r="C87" s="89" t="s">
        <v>349</v>
      </c>
      <c r="D87" s="90">
        <f>E87+K87</f>
        <v>209000</v>
      </c>
      <c r="E87" s="87">
        <f t="shared" si="19"/>
        <v>209000</v>
      </c>
      <c r="F87" s="94">
        <v>0</v>
      </c>
      <c r="G87" s="94">
        <v>209000</v>
      </c>
      <c r="H87" s="94">
        <v>0</v>
      </c>
      <c r="I87" s="94">
        <v>0</v>
      </c>
      <c r="J87" s="94">
        <v>0</v>
      </c>
      <c r="K87" s="94">
        <v>0</v>
      </c>
    </row>
    <row r="88" spans="1:11" ht="25.5">
      <c r="A88" s="185"/>
      <c r="B88" s="88">
        <v>92120</v>
      </c>
      <c r="C88" s="89" t="s">
        <v>460</v>
      </c>
      <c r="D88" s="90">
        <f>E88+K88</f>
        <v>200000</v>
      </c>
      <c r="E88" s="87">
        <f>F88+G88+H88+I88+J88</f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f>3!G37</f>
        <v>200000</v>
      </c>
    </row>
    <row r="89" spans="1:11" ht="18" customHeight="1">
      <c r="A89" s="186"/>
      <c r="B89" s="88" t="s">
        <v>350</v>
      </c>
      <c r="C89" s="89" t="s">
        <v>171</v>
      </c>
      <c r="D89" s="90">
        <f>E89+K89</f>
        <v>40000</v>
      </c>
      <c r="E89" s="87">
        <f>F89+G89+H89+I89+J89</f>
        <v>40000</v>
      </c>
      <c r="F89" s="94">
        <v>6000</v>
      </c>
      <c r="G89" s="94">
        <v>0</v>
      </c>
      <c r="H89" s="94">
        <v>0</v>
      </c>
      <c r="I89" s="94">
        <v>0</v>
      </c>
      <c r="J89" s="94">
        <v>34000</v>
      </c>
      <c r="K89" s="94">
        <v>0</v>
      </c>
    </row>
    <row r="90" spans="1:11" ht="12.75">
      <c r="A90" s="183" t="s">
        <v>351</v>
      </c>
      <c r="B90" s="95"/>
      <c r="C90" s="96" t="s">
        <v>352</v>
      </c>
      <c r="D90" s="97">
        <f>D91+D94</f>
        <v>918560</v>
      </c>
      <c r="E90" s="87">
        <f>F90+G90+H90+I90+J90</f>
        <v>918560</v>
      </c>
      <c r="F90" s="97">
        <f aca="true" t="shared" si="22" ref="F90:K90">F91+F94</f>
        <v>2000</v>
      </c>
      <c r="G90" s="97">
        <f>G91+G94</f>
        <v>828560</v>
      </c>
      <c r="H90" s="97">
        <f t="shared" si="22"/>
        <v>0</v>
      </c>
      <c r="I90" s="97">
        <f t="shared" si="22"/>
        <v>0</v>
      </c>
      <c r="J90" s="97">
        <f t="shared" si="22"/>
        <v>88000</v>
      </c>
      <c r="K90" s="97">
        <f t="shared" si="22"/>
        <v>0</v>
      </c>
    </row>
    <row r="91" spans="1:11" ht="12.75">
      <c r="A91" s="183"/>
      <c r="B91" s="188" t="s">
        <v>353</v>
      </c>
      <c r="C91" s="89" t="s">
        <v>354</v>
      </c>
      <c r="D91" s="90">
        <f>D92+D93</f>
        <v>828560</v>
      </c>
      <c r="E91" s="87">
        <f>E92+E93</f>
        <v>828560</v>
      </c>
      <c r="F91" s="94">
        <v>0</v>
      </c>
      <c r="G91" s="94">
        <f>G92+G93</f>
        <v>828560</v>
      </c>
      <c r="H91" s="94">
        <v>0</v>
      </c>
      <c r="I91" s="94">
        <v>0</v>
      </c>
      <c r="J91" s="94">
        <v>0</v>
      </c>
      <c r="K91" s="94">
        <f>3!G40</f>
        <v>0</v>
      </c>
    </row>
    <row r="92" spans="1:11" ht="12.75">
      <c r="A92" s="183"/>
      <c r="B92" s="188"/>
      <c r="C92" s="89" t="s">
        <v>355</v>
      </c>
      <c r="D92" s="90">
        <f>E92+K92</f>
        <v>658560</v>
      </c>
      <c r="E92" s="87">
        <f t="shared" si="19"/>
        <v>658560</v>
      </c>
      <c r="F92" s="94">
        <v>0</v>
      </c>
      <c r="G92" s="94">
        <v>658560</v>
      </c>
      <c r="H92" s="94">
        <v>0</v>
      </c>
      <c r="I92" s="94">
        <v>0</v>
      </c>
      <c r="J92" s="94">
        <v>0</v>
      </c>
      <c r="K92" s="94">
        <v>0</v>
      </c>
    </row>
    <row r="93" spans="1:11" ht="12.75">
      <c r="A93" s="183"/>
      <c r="B93" s="188"/>
      <c r="C93" s="89" t="s">
        <v>356</v>
      </c>
      <c r="D93" s="90">
        <f>E93+K93</f>
        <v>170000</v>
      </c>
      <c r="E93" s="87">
        <f t="shared" si="19"/>
        <v>170000</v>
      </c>
      <c r="F93" s="94">
        <v>0</v>
      </c>
      <c r="G93" s="94">
        <v>170000</v>
      </c>
      <c r="H93" s="94">
        <v>0</v>
      </c>
      <c r="I93" s="94">
        <v>0</v>
      </c>
      <c r="J93" s="94">
        <v>0</v>
      </c>
      <c r="K93" s="94">
        <v>0</v>
      </c>
    </row>
    <row r="94" spans="1:11" ht="12.75">
      <c r="A94" s="183"/>
      <c r="B94" s="88" t="s">
        <v>357</v>
      </c>
      <c r="C94" s="89" t="s">
        <v>171</v>
      </c>
      <c r="D94" s="90">
        <f>E94+K94</f>
        <v>90000</v>
      </c>
      <c r="E94" s="87">
        <f t="shared" si="19"/>
        <v>90000</v>
      </c>
      <c r="F94" s="94">
        <v>2000</v>
      </c>
      <c r="G94" s="94">
        <v>0</v>
      </c>
      <c r="H94" s="94">
        <v>0</v>
      </c>
      <c r="I94" s="94">
        <v>0</v>
      </c>
      <c r="J94" s="94">
        <v>88000</v>
      </c>
      <c r="K94" s="94">
        <v>0</v>
      </c>
    </row>
    <row r="95" spans="1:11" ht="15.75">
      <c r="A95" s="187" t="s">
        <v>24</v>
      </c>
      <c r="B95" s="187"/>
      <c r="C95" s="187"/>
      <c r="D95" s="100">
        <f>D90+D84+D79+D75+D66+D62+D52+D47+D45+D37+D39+D31+D28+D24+D22+D19+D11+D50+D17</f>
        <v>56879590</v>
      </c>
      <c r="E95" s="100">
        <f aca="true" t="shared" si="23" ref="E95:J95">E90+E84+E79+E75+E66+E62+E52+E47+E45+E37+E39+E31+E28+E24+E22+E19+E11+E50+E17</f>
        <v>42814590</v>
      </c>
      <c r="F95" s="100">
        <f t="shared" si="23"/>
        <v>19567643</v>
      </c>
      <c r="G95" s="100">
        <f t="shared" si="23"/>
        <v>4712379</v>
      </c>
      <c r="H95" s="100">
        <f t="shared" si="23"/>
        <v>450000</v>
      </c>
      <c r="I95" s="100">
        <f t="shared" si="23"/>
        <v>130000</v>
      </c>
      <c r="J95" s="100">
        <f t="shared" si="23"/>
        <v>17954568</v>
      </c>
      <c r="K95" s="100">
        <f>K90+K84+K79+K75+K66+K62+K52+K47+K45+K37+K39+K31+K28+K24+K22+K19+K11+K50+K17</f>
        <v>14065000</v>
      </c>
    </row>
    <row r="96" ht="12.75">
      <c r="K96" s="101"/>
    </row>
    <row r="97" spans="4:5" ht="12.75">
      <c r="D97" s="101"/>
      <c r="E97" s="101"/>
    </row>
    <row r="98" spans="4:5" ht="12.75">
      <c r="D98" s="101"/>
      <c r="E98" s="101"/>
    </row>
    <row r="99" spans="5:11" ht="12.75">
      <c r="E99" s="101"/>
      <c r="K99" s="101"/>
    </row>
    <row r="101" ht="12.75">
      <c r="E101" s="101"/>
    </row>
  </sheetData>
  <sheetProtection/>
  <protectedRanges>
    <protectedRange password="DE7F" sqref="F12:J16 F18:J18" name="Zakres1_1"/>
  </protectedRanges>
  <mergeCells count="31">
    <mergeCell ref="A31:A35"/>
    <mergeCell ref="F8:J8"/>
    <mergeCell ref="E8:E9"/>
    <mergeCell ref="K8:K9"/>
    <mergeCell ref="A11:A16"/>
    <mergeCell ref="A17:A18"/>
    <mergeCell ref="A19:A21"/>
    <mergeCell ref="A22:A23"/>
    <mergeCell ref="A24:A27"/>
    <mergeCell ref="A28:A30"/>
    <mergeCell ref="G1:K3"/>
    <mergeCell ref="A39:A44"/>
    <mergeCell ref="A45:A46"/>
    <mergeCell ref="A47:A49"/>
    <mergeCell ref="A4:K4"/>
    <mergeCell ref="D7:D9"/>
    <mergeCell ref="A7:A9"/>
    <mergeCell ref="C7:C9"/>
    <mergeCell ref="B7:B9"/>
    <mergeCell ref="E7:K7"/>
    <mergeCell ref="A95:C95"/>
    <mergeCell ref="A66:A74"/>
    <mergeCell ref="A75:A78"/>
    <mergeCell ref="A79:A83"/>
    <mergeCell ref="A84:A89"/>
    <mergeCell ref="A90:A94"/>
    <mergeCell ref="B91:B93"/>
    <mergeCell ref="A50:A51"/>
    <mergeCell ref="A62:A65"/>
    <mergeCell ref="A37:A38"/>
    <mergeCell ref="A52:A61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I4">
      <selection activeCell="A5" sqref="A5:O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97" t="s">
        <v>493</v>
      </c>
      <c r="N1" s="197"/>
      <c r="O1" s="197"/>
    </row>
    <row r="2" spans="13:15" ht="12.75">
      <c r="M2" s="197"/>
      <c r="N2" s="197"/>
      <c r="O2" s="197"/>
    </row>
    <row r="3" spans="13:15" ht="12.75">
      <c r="M3" s="197"/>
      <c r="N3" s="197"/>
      <c r="O3" s="197"/>
    </row>
    <row r="4" spans="13:15" ht="12.75">
      <c r="M4" s="197"/>
      <c r="N4" s="197"/>
      <c r="O4" s="197"/>
    </row>
    <row r="5" spans="1:15" ht="18">
      <c r="A5" s="199" t="s">
        <v>492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15</v>
      </c>
    </row>
    <row r="7" spans="1:15" s="13" customFormat="1" ht="19.5" customHeight="1">
      <c r="A7" s="200" t="s">
        <v>17</v>
      </c>
      <c r="B7" s="200" t="s">
        <v>2</v>
      </c>
      <c r="C7" s="200" t="s">
        <v>14</v>
      </c>
      <c r="D7" s="198" t="s">
        <v>33</v>
      </c>
      <c r="E7" s="198" t="s">
        <v>18</v>
      </c>
      <c r="F7" s="198" t="s">
        <v>426</v>
      </c>
      <c r="G7" s="198" t="s">
        <v>21</v>
      </c>
      <c r="H7" s="198"/>
      <c r="I7" s="198"/>
      <c r="J7" s="198"/>
      <c r="K7" s="198"/>
      <c r="L7" s="198"/>
      <c r="M7" s="198"/>
      <c r="N7" s="198"/>
      <c r="O7" s="198" t="s">
        <v>19</v>
      </c>
    </row>
    <row r="8" spans="1:15" s="13" customFormat="1" ht="19.5" customHeight="1">
      <c r="A8" s="200"/>
      <c r="B8" s="200"/>
      <c r="C8" s="200"/>
      <c r="D8" s="198"/>
      <c r="E8" s="198"/>
      <c r="F8" s="198"/>
      <c r="G8" s="198" t="s">
        <v>427</v>
      </c>
      <c r="H8" s="198" t="s">
        <v>11</v>
      </c>
      <c r="I8" s="198"/>
      <c r="J8" s="198"/>
      <c r="K8" s="198"/>
      <c r="L8" s="198" t="s">
        <v>41</v>
      </c>
      <c r="M8" s="198" t="s">
        <v>399</v>
      </c>
      <c r="N8" s="198" t="s">
        <v>428</v>
      </c>
      <c r="O8" s="198"/>
    </row>
    <row r="9" spans="1:15" s="13" customFormat="1" ht="29.25" customHeight="1">
      <c r="A9" s="200"/>
      <c r="B9" s="200"/>
      <c r="C9" s="200"/>
      <c r="D9" s="198"/>
      <c r="E9" s="198"/>
      <c r="F9" s="198"/>
      <c r="G9" s="198"/>
      <c r="H9" s="198" t="s">
        <v>35</v>
      </c>
      <c r="I9" s="198" t="s">
        <v>31</v>
      </c>
      <c r="J9" s="198" t="s">
        <v>36</v>
      </c>
      <c r="K9" s="198" t="s">
        <v>32</v>
      </c>
      <c r="L9" s="198"/>
      <c r="M9" s="198"/>
      <c r="N9" s="198"/>
      <c r="O9" s="198"/>
    </row>
    <row r="10" spans="1:15" s="13" customFormat="1" ht="19.5" customHeight="1">
      <c r="A10" s="200"/>
      <c r="B10" s="200"/>
      <c r="C10" s="200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s="13" customFormat="1" ht="19.5" customHeight="1">
      <c r="A11" s="200"/>
      <c r="B11" s="200"/>
      <c r="C11" s="200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</row>
    <row r="12" spans="1:15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/>
      <c r="O12" s="8">
        <v>13</v>
      </c>
    </row>
    <row r="13" spans="1:15" ht="63.75">
      <c r="A13" s="102">
        <v>1</v>
      </c>
      <c r="B13" s="103" t="s">
        <v>140</v>
      </c>
      <c r="C13" s="103" t="s">
        <v>142</v>
      </c>
      <c r="D13" s="108" t="s">
        <v>398</v>
      </c>
      <c r="E13" s="105">
        <f aca="true" t="shared" si="0" ref="E13:E40">G13+L13+M13+N13+F13</f>
        <v>1906000</v>
      </c>
      <c r="F13" s="105">
        <v>456000</v>
      </c>
      <c r="G13" s="105">
        <f>H13+I13+K13</f>
        <v>450000</v>
      </c>
      <c r="H13" s="105">
        <v>100000</v>
      </c>
      <c r="I13" s="105">
        <v>350000</v>
      </c>
      <c r="J13" s="106" t="s">
        <v>358</v>
      </c>
      <c r="K13" s="105">
        <v>0</v>
      </c>
      <c r="L13" s="105">
        <v>1000000</v>
      </c>
      <c r="M13" s="105">
        <v>0</v>
      </c>
      <c r="N13" s="105">
        <v>0</v>
      </c>
      <c r="O13" s="107" t="s">
        <v>359</v>
      </c>
    </row>
    <row r="14" spans="1:15" ht="54" customHeight="1">
      <c r="A14" s="102">
        <v>2</v>
      </c>
      <c r="B14" s="103" t="s">
        <v>140</v>
      </c>
      <c r="C14" s="103" t="s">
        <v>142</v>
      </c>
      <c r="D14" s="108" t="s">
        <v>419</v>
      </c>
      <c r="E14" s="105">
        <f t="shared" si="0"/>
        <v>5400000</v>
      </c>
      <c r="F14" s="105">
        <v>1000000</v>
      </c>
      <c r="G14" s="105">
        <f>H14+I14+K14</f>
        <v>4400000</v>
      </c>
      <c r="H14" s="105">
        <v>1449228</v>
      </c>
      <c r="I14" s="105">
        <v>450772</v>
      </c>
      <c r="J14" s="106" t="s">
        <v>358</v>
      </c>
      <c r="K14" s="105">
        <v>2500000</v>
      </c>
      <c r="L14" s="105">
        <v>0</v>
      </c>
      <c r="M14" s="105">
        <v>0</v>
      </c>
      <c r="N14" s="105">
        <v>0</v>
      </c>
      <c r="O14" s="107" t="s">
        <v>359</v>
      </c>
    </row>
    <row r="15" spans="1:15" ht="12.75">
      <c r="A15" s="202" t="s">
        <v>360</v>
      </c>
      <c r="B15" s="202"/>
      <c r="C15" s="202"/>
      <c r="D15" s="202"/>
      <c r="E15" s="109">
        <f>E14+E13</f>
        <v>7306000</v>
      </c>
      <c r="F15" s="109">
        <f>F14+F13</f>
        <v>1456000</v>
      </c>
      <c r="G15" s="109">
        <f>G14+G13</f>
        <v>4850000</v>
      </c>
      <c r="H15" s="109">
        <f>H14+H13</f>
        <v>1549228</v>
      </c>
      <c r="I15" s="109">
        <f>I14+I13</f>
        <v>800772</v>
      </c>
      <c r="J15" s="109" t="s">
        <v>361</v>
      </c>
      <c r="K15" s="109">
        <f>K14+K13</f>
        <v>2500000</v>
      </c>
      <c r="L15" s="109">
        <f>L14+L13</f>
        <v>1000000</v>
      </c>
      <c r="M15" s="109">
        <f>M14+M13</f>
        <v>0</v>
      </c>
      <c r="N15" s="109">
        <f>N14+N13</f>
        <v>0</v>
      </c>
      <c r="O15" s="109" t="s">
        <v>361</v>
      </c>
    </row>
    <row r="16" spans="1:15" ht="63.75">
      <c r="A16" s="102">
        <v>3</v>
      </c>
      <c r="B16" s="103" t="s">
        <v>146</v>
      </c>
      <c r="C16" s="102">
        <v>60013</v>
      </c>
      <c r="D16" s="106" t="s">
        <v>362</v>
      </c>
      <c r="E16" s="105">
        <f t="shared" si="0"/>
        <v>30000</v>
      </c>
      <c r="F16" s="105">
        <v>0</v>
      </c>
      <c r="G16" s="105">
        <f>H16+I16+K16</f>
        <v>30000</v>
      </c>
      <c r="H16" s="105">
        <v>30000</v>
      </c>
      <c r="I16" s="105">
        <v>0</v>
      </c>
      <c r="J16" s="106" t="s">
        <v>358</v>
      </c>
      <c r="K16" s="105">
        <v>0</v>
      </c>
      <c r="L16" s="105">
        <v>0</v>
      </c>
      <c r="M16" s="105">
        <v>0</v>
      </c>
      <c r="N16" s="105">
        <v>0</v>
      </c>
      <c r="O16" s="107" t="s">
        <v>359</v>
      </c>
    </row>
    <row r="17" spans="1:15" ht="114.75">
      <c r="A17" s="102">
        <v>4</v>
      </c>
      <c r="B17" s="103" t="s">
        <v>146</v>
      </c>
      <c r="C17" s="102">
        <v>60013</v>
      </c>
      <c r="D17" s="106" t="s">
        <v>363</v>
      </c>
      <c r="E17" s="105">
        <f t="shared" si="0"/>
        <v>270000</v>
      </c>
      <c r="F17" s="105">
        <v>100000</v>
      </c>
      <c r="G17" s="105">
        <f aca="true" t="shared" si="1" ref="G17:G27">H17+I17+K17</f>
        <v>170000</v>
      </c>
      <c r="H17" s="105">
        <v>20000</v>
      </c>
      <c r="I17" s="105">
        <v>150000</v>
      </c>
      <c r="J17" s="106" t="s">
        <v>358</v>
      </c>
      <c r="K17" s="105">
        <v>0</v>
      </c>
      <c r="L17" s="105">
        <v>0</v>
      </c>
      <c r="M17" s="105">
        <v>0</v>
      </c>
      <c r="N17" s="105">
        <v>0</v>
      </c>
      <c r="O17" s="107" t="s">
        <v>359</v>
      </c>
    </row>
    <row r="18" spans="1:15" ht="51">
      <c r="A18" s="102">
        <v>5</v>
      </c>
      <c r="B18" s="103" t="s">
        <v>146</v>
      </c>
      <c r="C18" s="102">
        <v>60016</v>
      </c>
      <c r="D18" s="106" t="s">
        <v>476</v>
      </c>
      <c r="E18" s="105">
        <f t="shared" si="0"/>
        <v>194256</v>
      </c>
      <c r="F18" s="105">
        <f>94256+50000</f>
        <v>144256</v>
      </c>
      <c r="G18" s="105">
        <f t="shared" si="1"/>
        <v>50000</v>
      </c>
      <c r="H18" s="105">
        <v>50000</v>
      </c>
      <c r="I18" s="105">
        <v>0</v>
      </c>
      <c r="J18" s="106" t="s">
        <v>358</v>
      </c>
      <c r="K18" s="105">
        <v>0</v>
      </c>
      <c r="L18" s="105">
        <v>0</v>
      </c>
      <c r="M18" s="105">
        <v>0</v>
      </c>
      <c r="N18" s="105">
        <v>0</v>
      </c>
      <c r="O18" s="107" t="s">
        <v>359</v>
      </c>
    </row>
    <row r="19" spans="1:15" ht="63.75">
      <c r="A19" s="102">
        <v>6</v>
      </c>
      <c r="B19" s="103" t="s">
        <v>146</v>
      </c>
      <c r="C19" s="102">
        <v>60016</v>
      </c>
      <c r="D19" s="106" t="s">
        <v>397</v>
      </c>
      <c r="E19" s="105">
        <f t="shared" si="0"/>
        <v>1623594</v>
      </c>
      <c r="F19" s="105">
        <f>34894+988700</f>
        <v>1023594</v>
      </c>
      <c r="G19" s="105">
        <f t="shared" si="1"/>
        <v>600000</v>
      </c>
      <c r="H19" s="105">
        <v>100000</v>
      </c>
      <c r="I19" s="105">
        <v>500000</v>
      </c>
      <c r="J19" s="106" t="s">
        <v>358</v>
      </c>
      <c r="K19" s="105">
        <v>0</v>
      </c>
      <c r="L19" s="105">
        <v>0</v>
      </c>
      <c r="M19" s="105">
        <v>0</v>
      </c>
      <c r="N19" s="105">
        <v>0</v>
      </c>
      <c r="O19" s="107" t="s">
        <v>359</v>
      </c>
    </row>
    <row r="20" spans="1:15" ht="51">
      <c r="A20" s="102">
        <v>7</v>
      </c>
      <c r="B20" s="103" t="s">
        <v>146</v>
      </c>
      <c r="C20" s="102">
        <v>60016</v>
      </c>
      <c r="D20" s="106" t="s">
        <v>420</v>
      </c>
      <c r="E20" s="105">
        <f t="shared" si="0"/>
        <v>4600000</v>
      </c>
      <c r="F20" s="105">
        <v>80000</v>
      </c>
      <c r="G20" s="105">
        <f t="shared" si="1"/>
        <v>1000000</v>
      </c>
      <c r="H20" s="105">
        <v>200000</v>
      </c>
      <c r="I20" s="105">
        <v>800000</v>
      </c>
      <c r="J20" s="106" t="s">
        <v>358</v>
      </c>
      <c r="K20" s="105">
        <v>0</v>
      </c>
      <c r="L20" s="105">
        <v>3520000</v>
      </c>
      <c r="M20" s="105">
        <v>0</v>
      </c>
      <c r="N20" s="105">
        <v>0</v>
      </c>
      <c r="O20" s="107" t="s">
        <v>359</v>
      </c>
    </row>
    <row r="21" spans="1:15" ht="89.25">
      <c r="A21" s="102">
        <v>8</v>
      </c>
      <c r="B21" s="103" t="s">
        <v>146</v>
      </c>
      <c r="C21" s="102">
        <v>60016</v>
      </c>
      <c r="D21" s="106" t="s">
        <v>371</v>
      </c>
      <c r="E21" s="105">
        <f t="shared" si="0"/>
        <v>2206000</v>
      </c>
      <c r="F21" s="105">
        <v>206000</v>
      </c>
      <c r="G21" s="105">
        <f>H21+I21+K21+1000000</f>
        <v>2000000</v>
      </c>
      <c r="H21" s="105">
        <v>500000</v>
      </c>
      <c r="I21" s="105">
        <v>500000</v>
      </c>
      <c r="J21" s="106" t="s">
        <v>475</v>
      </c>
      <c r="K21" s="105">
        <v>0</v>
      </c>
      <c r="L21" s="105">
        <v>0</v>
      </c>
      <c r="M21" s="105">
        <v>0</v>
      </c>
      <c r="N21" s="105">
        <v>0</v>
      </c>
      <c r="O21" s="107" t="s">
        <v>359</v>
      </c>
    </row>
    <row r="22" spans="1:15" ht="63.75">
      <c r="A22" s="102">
        <v>9</v>
      </c>
      <c r="B22" s="111">
        <v>600</v>
      </c>
      <c r="C22" s="111">
        <v>60016</v>
      </c>
      <c r="D22" s="104" t="s">
        <v>364</v>
      </c>
      <c r="E22" s="105">
        <f t="shared" si="0"/>
        <v>490219</v>
      </c>
      <c r="F22" s="105">
        <f>100219+340000</f>
        <v>440219</v>
      </c>
      <c r="G22" s="105">
        <f t="shared" si="1"/>
        <v>50000</v>
      </c>
      <c r="H22" s="105">
        <v>50000</v>
      </c>
      <c r="I22" s="105">
        <v>0</v>
      </c>
      <c r="J22" s="106" t="s">
        <v>358</v>
      </c>
      <c r="K22" s="105">
        <v>0</v>
      </c>
      <c r="L22" s="105">
        <v>0</v>
      </c>
      <c r="M22" s="105">
        <v>0</v>
      </c>
      <c r="N22" s="105">
        <v>0</v>
      </c>
      <c r="O22" s="107" t="s">
        <v>359</v>
      </c>
    </row>
    <row r="23" spans="1:15" ht="63.75">
      <c r="A23" s="102">
        <v>10</v>
      </c>
      <c r="B23" s="111">
        <v>600</v>
      </c>
      <c r="C23" s="111">
        <v>60016</v>
      </c>
      <c r="D23" s="104" t="s">
        <v>365</v>
      </c>
      <c r="E23" s="105">
        <f t="shared" si="0"/>
        <v>130000</v>
      </c>
      <c r="F23" s="105">
        <v>10000</v>
      </c>
      <c r="G23" s="105">
        <f t="shared" si="1"/>
        <v>120000</v>
      </c>
      <c r="H23" s="105">
        <v>20000</v>
      </c>
      <c r="I23" s="105">
        <v>100000</v>
      </c>
      <c r="J23" s="106" t="s">
        <v>358</v>
      </c>
      <c r="K23" s="105">
        <v>0</v>
      </c>
      <c r="L23" s="105">
        <v>0</v>
      </c>
      <c r="M23" s="105">
        <v>0</v>
      </c>
      <c r="N23" s="105">
        <v>0</v>
      </c>
      <c r="O23" s="107" t="s">
        <v>359</v>
      </c>
    </row>
    <row r="24" spans="1:15" ht="63.75">
      <c r="A24" s="102">
        <v>11</v>
      </c>
      <c r="B24" s="111">
        <v>600</v>
      </c>
      <c r="C24" s="111">
        <v>60016</v>
      </c>
      <c r="D24" s="104" t="s">
        <v>478</v>
      </c>
      <c r="E24" s="105">
        <f t="shared" si="0"/>
        <v>125000</v>
      </c>
      <c r="F24" s="105">
        <v>5000</v>
      </c>
      <c r="G24" s="105">
        <f t="shared" si="1"/>
        <v>120000</v>
      </c>
      <c r="H24" s="105">
        <v>20000</v>
      </c>
      <c r="I24" s="105">
        <v>100000</v>
      </c>
      <c r="J24" s="106" t="s">
        <v>358</v>
      </c>
      <c r="K24" s="105">
        <v>0</v>
      </c>
      <c r="L24" s="105">
        <v>0</v>
      </c>
      <c r="M24" s="105">
        <v>0</v>
      </c>
      <c r="N24" s="105">
        <v>0</v>
      </c>
      <c r="O24" s="107" t="s">
        <v>359</v>
      </c>
    </row>
    <row r="25" spans="1:15" ht="37.5" customHeight="1">
      <c r="A25" s="102">
        <v>12</v>
      </c>
      <c r="B25" s="111">
        <v>600</v>
      </c>
      <c r="C25" s="111">
        <v>60016</v>
      </c>
      <c r="D25" s="104" t="s">
        <v>421</v>
      </c>
      <c r="E25" s="105">
        <f t="shared" si="0"/>
        <v>910000</v>
      </c>
      <c r="F25" s="105">
        <v>380000</v>
      </c>
      <c r="G25" s="105">
        <f t="shared" si="1"/>
        <v>530000</v>
      </c>
      <c r="H25" s="105">
        <v>30000</v>
      </c>
      <c r="I25" s="105">
        <v>500000</v>
      </c>
      <c r="J25" s="106" t="s">
        <v>358</v>
      </c>
      <c r="K25" s="105">
        <v>0</v>
      </c>
      <c r="L25" s="105">
        <v>0</v>
      </c>
      <c r="M25" s="105">
        <v>0</v>
      </c>
      <c r="N25" s="105">
        <v>0</v>
      </c>
      <c r="O25" s="107" t="s">
        <v>359</v>
      </c>
    </row>
    <row r="26" spans="1:15" ht="37.5" customHeight="1">
      <c r="A26" s="102">
        <v>13</v>
      </c>
      <c r="B26" s="111">
        <v>600</v>
      </c>
      <c r="C26" s="111">
        <v>60016</v>
      </c>
      <c r="D26" s="104" t="s">
        <v>477</v>
      </c>
      <c r="E26" s="105">
        <f t="shared" si="0"/>
        <v>1220000</v>
      </c>
      <c r="F26" s="105">
        <v>0</v>
      </c>
      <c r="G26" s="105">
        <f t="shared" si="1"/>
        <v>20000</v>
      </c>
      <c r="H26" s="105">
        <v>20000</v>
      </c>
      <c r="I26" s="105">
        <v>0</v>
      </c>
      <c r="J26" s="106" t="s">
        <v>358</v>
      </c>
      <c r="K26" s="105">
        <v>0</v>
      </c>
      <c r="L26" s="105">
        <v>1200000</v>
      </c>
      <c r="M26" s="105">
        <v>0</v>
      </c>
      <c r="N26" s="105">
        <v>0</v>
      </c>
      <c r="O26" s="107"/>
    </row>
    <row r="27" spans="1:15" ht="51">
      <c r="A27" s="102">
        <v>14</v>
      </c>
      <c r="B27" s="111">
        <v>600</v>
      </c>
      <c r="C27" s="111">
        <v>60016</v>
      </c>
      <c r="D27" s="104" t="s">
        <v>422</v>
      </c>
      <c r="E27" s="105">
        <f t="shared" si="0"/>
        <v>980000</v>
      </c>
      <c r="F27" s="105">
        <v>0</v>
      </c>
      <c r="G27" s="105">
        <f t="shared" si="1"/>
        <v>300000</v>
      </c>
      <c r="H27" s="105">
        <v>50000</v>
      </c>
      <c r="I27" s="105">
        <v>250000</v>
      </c>
      <c r="J27" s="106" t="s">
        <v>358</v>
      </c>
      <c r="K27" s="105">
        <v>0</v>
      </c>
      <c r="L27" s="105">
        <v>680000</v>
      </c>
      <c r="M27" s="105">
        <v>0</v>
      </c>
      <c r="N27" s="105">
        <v>0</v>
      </c>
      <c r="O27" s="107" t="s">
        <v>359</v>
      </c>
    </row>
    <row r="28" spans="1:16" s="117" customFormat="1" ht="64.5" customHeight="1">
      <c r="A28" s="201" t="s">
        <v>366</v>
      </c>
      <c r="B28" s="201"/>
      <c r="C28" s="201"/>
      <c r="D28" s="201"/>
      <c r="E28" s="109">
        <f>SUM(E16:E27)</f>
        <v>12779069</v>
      </c>
      <c r="F28" s="109">
        <f>SUM(F16:F27)</f>
        <v>2389069</v>
      </c>
      <c r="G28" s="109">
        <f>SUM(G16:G27)</f>
        <v>4990000</v>
      </c>
      <c r="H28" s="109">
        <f>SUM(H16:H27)</f>
        <v>1090000</v>
      </c>
      <c r="I28" s="109">
        <f>SUM(I16:I27)</f>
        <v>2900000</v>
      </c>
      <c r="J28" s="116" t="s">
        <v>437</v>
      </c>
      <c r="K28" s="109">
        <f>K21+K20</f>
        <v>0</v>
      </c>
      <c r="L28" s="109">
        <f>SUM(L16:L27)</f>
        <v>5400000</v>
      </c>
      <c r="M28" s="109">
        <v>0</v>
      </c>
      <c r="N28" s="109">
        <v>0</v>
      </c>
      <c r="O28" s="110" t="s">
        <v>361</v>
      </c>
      <c r="P28" s="149"/>
    </row>
    <row r="29" spans="1:15" ht="51">
      <c r="A29" s="102">
        <v>15</v>
      </c>
      <c r="B29" s="102">
        <v>700</v>
      </c>
      <c r="C29" s="102">
        <v>70095</v>
      </c>
      <c r="D29" s="104" t="s">
        <v>479</v>
      </c>
      <c r="E29" s="105">
        <f t="shared" si="0"/>
        <v>591000</v>
      </c>
      <c r="F29" s="105">
        <v>21000</v>
      </c>
      <c r="G29" s="105">
        <v>70000</v>
      </c>
      <c r="H29" s="105">
        <f>G29</f>
        <v>70000</v>
      </c>
      <c r="I29" s="105">
        <v>0</v>
      </c>
      <c r="J29" s="106" t="s">
        <v>358</v>
      </c>
      <c r="K29" s="105">
        <v>0</v>
      </c>
      <c r="L29" s="105">
        <v>500000</v>
      </c>
      <c r="M29" s="105">
        <v>0</v>
      </c>
      <c r="N29" s="105">
        <v>0</v>
      </c>
      <c r="O29" s="107" t="s">
        <v>359</v>
      </c>
    </row>
    <row r="30" spans="1:15" s="117" customFormat="1" ht="35.25" customHeight="1">
      <c r="A30" s="201" t="s">
        <v>367</v>
      </c>
      <c r="B30" s="201"/>
      <c r="C30" s="201"/>
      <c r="D30" s="201"/>
      <c r="E30" s="109">
        <f>E29</f>
        <v>591000</v>
      </c>
      <c r="F30" s="109">
        <f>F29</f>
        <v>21000</v>
      </c>
      <c r="G30" s="109">
        <f>G29</f>
        <v>70000</v>
      </c>
      <c r="H30" s="109">
        <f>H29</f>
        <v>70000</v>
      </c>
      <c r="I30" s="109">
        <f>I29</f>
        <v>0</v>
      </c>
      <c r="J30" s="109" t="s">
        <v>361</v>
      </c>
      <c r="K30" s="109">
        <f>K29</f>
        <v>0</v>
      </c>
      <c r="L30" s="109">
        <f>L29</f>
        <v>500000</v>
      </c>
      <c r="M30" s="109">
        <f>M29</f>
        <v>0</v>
      </c>
      <c r="N30" s="109">
        <f>N29</f>
        <v>0</v>
      </c>
      <c r="O30" s="109" t="s">
        <v>361</v>
      </c>
    </row>
    <row r="31" spans="1:15" ht="63.75">
      <c r="A31" s="107">
        <v>16</v>
      </c>
      <c r="B31" s="107">
        <v>801</v>
      </c>
      <c r="C31" s="107">
        <v>80101</v>
      </c>
      <c r="D31" s="108" t="s">
        <v>423</v>
      </c>
      <c r="E31" s="105">
        <f>G31+L31+M31+N31+F31</f>
        <v>5120000</v>
      </c>
      <c r="F31" s="105">
        <v>20000</v>
      </c>
      <c r="G31" s="105">
        <v>100000</v>
      </c>
      <c r="H31" s="105">
        <v>10000</v>
      </c>
      <c r="I31" s="105">
        <v>90000</v>
      </c>
      <c r="J31" s="106" t="s">
        <v>358</v>
      </c>
      <c r="K31" s="105">
        <v>0</v>
      </c>
      <c r="L31" s="105">
        <v>5000000</v>
      </c>
      <c r="M31" s="105">
        <v>0</v>
      </c>
      <c r="N31" s="105">
        <v>0</v>
      </c>
      <c r="O31" s="107" t="s">
        <v>359</v>
      </c>
    </row>
    <row r="32" spans="1:15" ht="76.5">
      <c r="A32" s="107">
        <v>17</v>
      </c>
      <c r="B32" s="107">
        <v>801</v>
      </c>
      <c r="C32" s="107">
        <v>80110</v>
      </c>
      <c r="D32" s="108" t="s">
        <v>372</v>
      </c>
      <c r="E32" s="105">
        <f t="shared" si="0"/>
        <v>901000</v>
      </c>
      <c r="F32" s="105">
        <v>1000</v>
      </c>
      <c r="G32" s="105">
        <v>600000</v>
      </c>
      <c r="H32" s="105">
        <v>100000</v>
      </c>
      <c r="I32" s="105">
        <v>200000</v>
      </c>
      <c r="J32" s="106" t="s">
        <v>469</v>
      </c>
      <c r="K32" s="105">
        <v>0</v>
      </c>
      <c r="L32" s="105">
        <v>300000</v>
      </c>
      <c r="M32" s="105">
        <v>0</v>
      </c>
      <c r="N32" s="105">
        <v>0</v>
      </c>
      <c r="O32" s="107" t="s">
        <v>359</v>
      </c>
    </row>
    <row r="33" spans="1:15" ht="51">
      <c r="A33" s="201" t="s">
        <v>368</v>
      </c>
      <c r="B33" s="201"/>
      <c r="C33" s="201"/>
      <c r="D33" s="201"/>
      <c r="E33" s="109">
        <f>E32+E31</f>
        <v>6021000</v>
      </c>
      <c r="F33" s="109">
        <f>F32+F31</f>
        <v>21000</v>
      </c>
      <c r="G33" s="109">
        <f>G32+G31</f>
        <v>700000</v>
      </c>
      <c r="H33" s="109">
        <f>H32+H31</f>
        <v>110000</v>
      </c>
      <c r="I33" s="109">
        <f>I32+I31</f>
        <v>290000</v>
      </c>
      <c r="J33" s="116" t="s">
        <v>470</v>
      </c>
      <c r="K33" s="109">
        <f>K32+K31</f>
        <v>0</v>
      </c>
      <c r="L33" s="109">
        <f>L32+L31</f>
        <v>5300000</v>
      </c>
      <c r="M33" s="109">
        <f>M32+M31</f>
        <v>0</v>
      </c>
      <c r="N33" s="109">
        <f>N32+N31</f>
        <v>0</v>
      </c>
      <c r="O33" s="109" t="s">
        <v>361</v>
      </c>
    </row>
    <row r="34" spans="1:15" ht="60.75" customHeight="1">
      <c r="A34" s="102">
        <v>18</v>
      </c>
      <c r="B34" s="103" t="s">
        <v>333</v>
      </c>
      <c r="C34" s="102">
        <v>90095</v>
      </c>
      <c r="D34" s="104" t="s">
        <v>401</v>
      </c>
      <c r="E34" s="105">
        <f t="shared" si="0"/>
        <v>1401000</v>
      </c>
      <c r="F34" s="105">
        <v>1000</v>
      </c>
      <c r="G34" s="105">
        <v>0</v>
      </c>
      <c r="H34" s="105">
        <f>G34</f>
        <v>0</v>
      </c>
      <c r="I34" s="105">
        <v>0</v>
      </c>
      <c r="J34" s="106" t="s">
        <v>358</v>
      </c>
      <c r="K34" s="105">
        <v>0</v>
      </c>
      <c r="L34" s="105">
        <v>1400000</v>
      </c>
      <c r="M34" s="105">
        <v>0</v>
      </c>
      <c r="N34" s="105">
        <v>0</v>
      </c>
      <c r="O34" s="107" t="s">
        <v>359</v>
      </c>
    </row>
    <row r="35" spans="1:15" ht="63.75">
      <c r="A35" s="102">
        <v>19</v>
      </c>
      <c r="B35" s="103" t="s">
        <v>333</v>
      </c>
      <c r="C35" s="102">
        <v>90095</v>
      </c>
      <c r="D35" s="104" t="s">
        <v>373</v>
      </c>
      <c r="E35" s="105">
        <f t="shared" si="0"/>
        <v>3380000</v>
      </c>
      <c r="F35" s="105">
        <v>80000</v>
      </c>
      <c r="G35" s="105">
        <v>800000</v>
      </c>
      <c r="H35" s="105">
        <v>50000</v>
      </c>
      <c r="I35" s="105">
        <v>750000</v>
      </c>
      <c r="J35" s="106" t="s">
        <v>358</v>
      </c>
      <c r="K35" s="105">
        <v>0</v>
      </c>
      <c r="L35" s="105">
        <v>2500000</v>
      </c>
      <c r="M35" s="105">
        <v>0</v>
      </c>
      <c r="N35" s="105">
        <v>0</v>
      </c>
      <c r="O35" s="107" t="s">
        <v>359</v>
      </c>
    </row>
    <row r="36" spans="1:15" ht="51">
      <c r="A36" s="201" t="s">
        <v>369</v>
      </c>
      <c r="B36" s="201"/>
      <c r="C36" s="201"/>
      <c r="D36" s="201"/>
      <c r="E36" s="109">
        <f>E35+E34</f>
        <v>4781000</v>
      </c>
      <c r="F36" s="109">
        <f>F35+F34</f>
        <v>81000</v>
      </c>
      <c r="G36" s="109">
        <f>G35+G34</f>
        <v>800000</v>
      </c>
      <c r="H36" s="109">
        <f>H35+H34</f>
        <v>50000</v>
      </c>
      <c r="I36" s="109">
        <f>I35+I34</f>
        <v>750000</v>
      </c>
      <c r="J36" s="106" t="s">
        <v>358</v>
      </c>
      <c r="K36" s="109">
        <f>K35+K34</f>
        <v>0</v>
      </c>
      <c r="L36" s="109">
        <f>L35+L34</f>
        <v>3900000</v>
      </c>
      <c r="M36" s="109">
        <f>M35+M34</f>
        <v>0</v>
      </c>
      <c r="N36" s="109">
        <f>N35+N34</f>
        <v>0</v>
      </c>
      <c r="O36" s="113" t="s">
        <v>361</v>
      </c>
    </row>
    <row r="37" spans="1:15" ht="89.25">
      <c r="A37" s="107">
        <v>20</v>
      </c>
      <c r="B37" s="107">
        <v>921</v>
      </c>
      <c r="C37" s="107">
        <v>92120</v>
      </c>
      <c r="D37" s="107" t="s">
        <v>480</v>
      </c>
      <c r="E37" s="105">
        <f>F37+G37+L37+N37+M37</f>
        <v>5338500</v>
      </c>
      <c r="F37" s="105">
        <f>30500+108000</f>
        <v>138500</v>
      </c>
      <c r="G37" s="105">
        <v>200000</v>
      </c>
      <c r="H37" s="105">
        <v>50000</v>
      </c>
      <c r="I37" s="105">
        <v>150000</v>
      </c>
      <c r="J37" s="106" t="s">
        <v>358</v>
      </c>
      <c r="K37" s="105">
        <v>0</v>
      </c>
      <c r="L37" s="105">
        <v>2000000</v>
      </c>
      <c r="M37" s="105">
        <v>3000000</v>
      </c>
      <c r="N37" s="105">
        <v>0</v>
      </c>
      <c r="O37" s="107" t="s">
        <v>359</v>
      </c>
    </row>
    <row r="38" spans="1:15" ht="51">
      <c r="A38" s="201" t="s">
        <v>424</v>
      </c>
      <c r="B38" s="201"/>
      <c r="C38" s="201"/>
      <c r="D38" s="201"/>
      <c r="E38" s="109">
        <f>E37</f>
        <v>5338500</v>
      </c>
      <c r="F38" s="109">
        <f aca="true" t="shared" si="2" ref="F38:N38">F37</f>
        <v>138500</v>
      </c>
      <c r="G38" s="109">
        <f t="shared" si="2"/>
        <v>200000</v>
      </c>
      <c r="H38" s="109">
        <f t="shared" si="2"/>
        <v>50000</v>
      </c>
      <c r="I38" s="109">
        <f t="shared" si="2"/>
        <v>150000</v>
      </c>
      <c r="J38" s="106" t="s">
        <v>358</v>
      </c>
      <c r="K38" s="109">
        <f t="shared" si="2"/>
        <v>0</v>
      </c>
      <c r="L38" s="109">
        <f t="shared" si="2"/>
        <v>2000000</v>
      </c>
      <c r="M38" s="109">
        <f t="shared" si="2"/>
        <v>3000000</v>
      </c>
      <c r="N38" s="109">
        <f t="shared" si="2"/>
        <v>0</v>
      </c>
      <c r="O38" s="109" t="s">
        <v>361</v>
      </c>
    </row>
    <row r="39" spans="1:15" ht="204">
      <c r="A39" s="107">
        <v>21</v>
      </c>
      <c r="B39" s="108">
        <v>926</v>
      </c>
      <c r="C39" s="108">
        <v>92601</v>
      </c>
      <c r="D39" s="108" t="s">
        <v>481</v>
      </c>
      <c r="E39" s="105">
        <f t="shared" si="0"/>
        <v>1000000</v>
      </c>
      <c r="F39" s="105">
        <v>50000</v>
      </c>
      <c r="G39" s="105">
        <v>0</v>
      </c>
      <c r="H39" s="105">
        <v>0</v>
      </c>
      <c r="I39" s="105">
        <v>0</v>
      </c>
      <c r="J39" s="106" t="s">
        <v>358</v>
      </c>
      <c r="K39" s="105">
        <v>0</v>
      </c>
      <c r="L39" s="105">
        <v>950000</v>
      </c>
      <c r="M39" s="105">
        <v>0</v>
      </c>
      <c r="N39" s="105">
        <v>0</v>
      </c>
      <c r="O39" s="107" t="s">
        <v>359</v>
      </c>
    </row>
    <row r="40" spans="1:15" ht="51">
      <c r="A40" s="107">
        <v>22</v>
      </c>
      <c r="B40" s="108">
        <v>926</v>
      </c>
      <c r="C40" s="108">
        <v>92604</v>
      </c>
      <c r="D40" s="108" t="s">
        <v>425</v>
      </c>
      <c r="E40" s="105">
        <f t="shared" si="0"/>
        <v>6140293</v>
      </c>
      <c r="F40" s="105">
        <v>40293</v>
      </c>
      <c r="G40" s="105">
        <v>0</v>
      </c>
      <c r="H40" s="105">
        <f>G40</f>
        <v>0</v>
      </c>
      <c r="I40" s="105">
        <v>0</v>
      </c>
      <c r="J40" s="106" t="s">
        <v>358</v>
      </c>
      <c r="K40" s="105">
        <v>0</v>
      </c>
      <c r="L40" s="105">
        <v>6100000</v>
      </c>
      <c r="M40" s="105">
        <v>0</v>
      </c>
      <c r="N40" s="105">
        <v>0</v>
      </c>
      <c r="O40" s="107" t="s">
        <v>359</v>
      </c>
    </row>
    <row r="41" spans="1:15" ht="12.75">
      <c r="A41" s="201" t="s">
        <v>370</v>
      </c>
      <c r="B41" s="201"/>
      <c r="C41" s="201"/>
      <c r="D41" s="201"/>
      <c r="E41" s="109">
        <f>E39+E40</f>
        <v>7140293</v>
      </c>
      <c r="F41" s="109">
        <f>F39+F40</f>
        <v>90293</v>
      </c>
      <c r="G41" s="109">
        <f>G39+G40</f>
        <v>0</v>
      </c>
      <c r="H41" s="109">
        <f>H39+H40</f>
        <v>0</v>
      </c>
      <c r="I41" s="109">
        <f>I39+I40</f>
        <v>0</v>
      </c>
      <c r="J41" s="109" t="s">
        <v>361</v>
      </c>
      <c r="K41" s="109">
        <f>K39+K40</f>
        <v>0</v>
      </c>
      <c r="L41" s="109">
        <f>L39+L40</f>
        <v>7050000</v>
      </c>
      <c r="M41" s="109">
        <f>M39+M40</f>
        <v>0</v>
      </c>
      <c r="N41" s="109">
        <f>N39+N40</f>
        <v>0</v>
      </c>
      <c r="O41" s="113" t="s">
        <v>361</v>
      </c>
    </row>
    <row r="42" spans="1:15" ht="51">
      <c r="A42" s="203" t="s">
        <v>34</v>
      </c>
      <c r="B42" s="203"/>
      <c r="C42" s="203"/>
      <c r="D42" s="203"/>
      <c r="E42" s="114">
        <f>E41+E36+E33+E30+E28+E15+E38</f>
        <v>43956862</v>
      </c>
      <c r="F42" s="114">
        <f>F41+F36+F33+F30+F28+F15+F38</f>
        <v>4196862</v>
      </c>
      <c r="G42" s="114">
        <f>G41+G36+G33+G30+G28+G15+G38</f>
        <v>11610000</v>
      </c>
      <c r="H42" s="114">
        <f>H41+H36+H33+H30+H28+H15+H38</f>
        <v>2919228</v>
      </c>
      <c r="I42" s="114">
        <f>I41+I36+I33+I30+I28+I15+I38</f>
        <v>4890772</v>
      </c>
      <c r="J42" s="116" t="s">
        <v>471</v>
      </c>
      <c r="K42" s="114">
        <f>K41+K36+K33+K30+K28+K15+K38</f>
        <v>2500000</v>
      </c>
      <c r="L42" s="114">
        <f>L41+L36+L33+L30+L28+L15+L38</f>
        <v>25150000</v>
      </c>
      <c r="M42" s="114">
        <f>M41+M36+M33+M30+M28+M15+M38</f>
        <v>3000000</v>
      </c>
      <c r="N42" s="114">
        <f>N41+N36+N33+N30+N28+N15+N38</f>
        <v>0</v>
      </c>
      <c r="O42" s="114" t="s">
        <v>361</v>
      </c>
    </row>
    <row r="43" spans="5:6" ht="12.75">
      <c r="E43" s="101"/>
      <c r="F43" s="101"/>
    </row>
    <row r="44" spans="5:9" ht="12.75">
      <c r="E44" s="101"/>
      <c r="G44" s="101"/>
      <c r="H44" s="101"/>
      <c r="I44" s="101"/>
    </row>
    <row r="45" spans="5:7" ht="12.75">
      <c r="E45" s="101"/>
      <c r="G45" s="101"/>
    </row>
    <row r="47" spans="7:9" ht="12.75">
      <c r="G47" s="101"/>
      <c r="I47" s="101"/>
    </row>
    <row r="51" ht="12.75">
      <c r="I51" s="101"/>
    </row>
  </sheetData>
  <sheetProtection/>
  <mergeCells count="27">
    <mergeCell ref="A36:D36"/>
    <mergeCell ref="A38:D38"/>
    <mergeCell ref="A41:D41"/>
    <mergeCell ref="A42:D42"/>
    <mergeCell ref="A33:D33"/>
    <mergeCell ref="A28:D28"/>
    <mergeCell ref="A30:D30"/>
    <mergeCell ref="A15:D15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89" t="s">
        <v>495</v>
      </c>
      <c r="I1" s="189"/>
      <c r="J1" s="189"/>
    </row>
    <row r="2" spans="8:10" ht="12.75" customHeight="1">
      <c r="H2" s="189"/>
      <c r="I2" s="189"/>
      <c r="J2" s="189"/>
    </row>
    <row r="3" spans="8:10" ht="12.75">
      <c r="H3" s="189"/>
      <c r="I3" s="189"/>
      <c r="J3" s="189"/>
    </row>
    <row r="4" spans="8:10" ht="12.75">
      <c r="H4" s="189"/>
      <c r="I4" s="189"/>
      <c r="J4" s="189"/>
    </row>
    <row r="5" spans="8:10" ht="12.75">
      <c r="H5" s="189"/>
      <c r="I5" s="189"/>
      <c r="J5" s="189"/>
    </row>
    <row r="6" spans="1:10" ht="18">
      <c r="A6" s="199" t="s">
        <v>494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15</v>
      </c>
    </row>
    <row r="8" spans="1:10" s="13" customFormat="1" ht="19.5" customHeight="1">
      <c r="A8" s="171" t="s">
        <v>17</v>
      </c>
      <c r="B8" s="171" t="s">
        <v>2</v>
      </c>
      <c r="C8" s="171" t="s">
        <v>14</v>
      </c>
      <c r="D8" s="169" t="s">
        <v>38</v>
      </c>
      <c r="E8" s="169" t="s">
        <v>21</v>
      </c>
      <c r="F8" s="169"/>
      <c r="G8" s="169"/>
      <c r="H8" s="169"/>
      <c r="I8" s="169"/>
      <c r="J8" s="169" t="s">
        <v>19</v>
      </c>
    </row>
    <row r="9" spans="1:10" s="13" customFormat="1" ht="19.5" customHeight="1">
      <c r="A9" s="171"/>
      <c r="B9" s="171"/>
      <c r="C9" s="171"/>
      <c r="D9" s="169"/>
      <c r="E9" s="169" t="s">
        <v>436</v>
      </c>
      <c r="F9" s="169" t="s">
        <v>11</v>
      </c>
      <c r="G9" s="169"/>
      <c r="H9" s="169"/>
      <c r="I9" s="169"/>
      <c r="J9" s="169"/>
    </row>
    <row r="10" spans="1:10" s="13" customFormat="1" ht="29.25" customHeight="1">
      <c r="A10" s="171"/>
      <c r="B10" s="171"/>
      <c r="C10" s="171"/>
      <c r="D10" s="169"/>
      <c r="E10" s="169"/>
      <c r="F10" s="169" t="s">
        <v>35</v>
      </c>
      <c r="G10" s="169" t="s">
        <v>31</v>
      </c>
      <c r="H10" s="169" t="s">
        <v>37</v>
      </c>
      <c r="I10" s="169" t="s">
        <v>32</v>
      </c>
      <c r="J10" s="169"/>
    </row>
    <row r="11" spans="1:10" s="13" customFormat="1" ht="19.5" customHeight="1">
      <c r="A11" s="171"/>
      <c r="B11" s="171"/>
      <c r="C11" s="171"/>
      <c r="D11" s="169"/>
      <c r="E11" s="169"/>
      <c r="F11" s="169"/>
      <c r="G11" s="169"/>
      <c r="H11" s="169"/>
      <c r="I11" s="169"/>
      <c r="J11" s="169"/>
    </row>
    <row r="12" spans="1:10" s="13" customFormat="1" ht="19.5" customHeight="1">
      <c r="A12" s="171"/>
      <c r="B12" s="171"/>
      <c r="C12" s="171"/>
      <c r="D12" s="169"/>
      <c r="E12" s="169"/>
      <c r="F12" s="169"/>
      <c r="G12" s="169"/>
      <c r="H12" s="169"/>
      <c r="I12" s="169"/>
      <c r="J12" s="169"/>
    </row>
    <row r="13" spans="1:10" ht="7.5" customHeight="1">
      <c r="A13" s="8">
        <v>1</v>
      </c>
      <c r="B13" s="8">
        <v>2</v>
      </c>
      <c r="C13" s="8">
        <v>3</v>
      </c>
      <c r="D13" s="8">
        <v>4</v>
      </c>
      <c r="E13" s="8">
        <v>6</v>
      </c>
      <c r="F13" s="8">
        <v>7</v>
      </c>
      <c r="G13" s="8">
        <v>8</v>
      </c>
      <c r="H13" s="8">
        <v>9</v>
      </c>
      <c r="I13" s="8">
        <v>10</v>
      </c>
      <c r="J13" s="8">
        <v>11</v>
      </c>
    </row>
    <row r="14" spans="1:10" ht="54" customHeight="1">
      <c r="A14" s="102">
        <v>1</v>
      </c>
      <c r="B14" s="102">
        <v>600</v>
      </c>
      <c r="C14" s="102">
        <v>60016</v>
      </c>
      <c r="D14" s="115" t="s">
        <v>429</v>
      </c>
      <c r="E14" s="112">
        <f>F14+G14</f>
        <v>100000</v>
      </c>
      <c r="F14" s="112">
        <v>100000</v>
      </c>
      <c r="G14" s="105">
        <v>0</v>
      </c>
      <c r="H14" s="106" t="s">
        <v>20</v>
      </c>
      <c r="I14" s="102">
        <v>0</v>
      </c>
      <c r="J14" s="107" t="s">
        <v>359</v>
      </c>
    </row>
    <row r="15" spans="1:10" ht="60" customHeight="1">
      <c r="A15" s="102">
        <v>2</v>
      </c>
      <c r="B15" s="102">
        <v>600</v>
      </c>
      <c r="C15" s="102">
        <v>60016</v>
      </c>
      <c r="D15" s="115" t="s">
        <v>430</v>
      </c>
      <c r="E15" s="112">
        <f aca="true" t="shared" si="0" ref="E15:E30">F15+G15</f>
        <v>300000</v>
      </c>
      <c r="F15" s="112">
        <v>50000</v>
      </c>
      <c r="G15" s="105">
        <v>250000</v>
      </c>
      <c r="H15" s="106" t="s">
        <v>20</v>
      </c>
      <c r="I15" s="102">
        <v>0</v>
      </c>
      <c r="J15" s="107" t="s">
        <v>359</v>
      </c>
    </row>
    <row r="16" spans="1:10" ht="57.75" customHeight="1">
      <c r="A16" s="102">
        <v>3</v>
      </c>
      <c r="B16" s="102">
        <v>600</v>
      </c>
      <c r="C16" s="102">
        <v>60016</v>
      </c>
      <c r="D16" s="115" t="s">
        <v>435</v>
      </c>
      <c r="E16" s="112">
        <f t="shared" si="0"/>
        <v>350000</v>
      </c>
      <c r="F16" s="112">
        <v>50000</v>
      </c>
      <c r="G16" s="105">
        <v>300000</v>
      </c>
      <c r="H16" s="106" t="s">
        <v>20</v>
      </c>
      <c r="I16" s="102">
        <v>0</v>
      </c>
      <c r="J16" s="107" t="s">
        <v>359</v>
      </c>
    </row>
    <row r="17" spans="1:10" ht="57.75" customHeight="1">
      <c r="A17" s="102">
        <v>4</v>
      </c>
      <c r="B17" s="102">
        <v>600</v>
      </c>
      <c r="C17" s="102">
        <v>60016</v>
      </c>
      <c r="D17" s="115" t="s">
        <v>452</v>
      </c>
      <c r="E17" s="112">
        <f t="shared" si="0"/>
        <v>100000</v>
      </c>
      <c r="F17" s="112">
        <v>10000</v>
      </c>
      <c r="G17" s="105">
        <v>90000</v>
      </c>
      <c r="H17" s="106" t="s">
        <v>20</v>
      </c>
      <c r="I17" s="102">
        <v>0</v>
      </c>
      <c r="J17" s="107" t="s">
        <v>359</v>
      </c>
    </row>
    <row r="18" spans="1:10" ht="57.75" customHeight="1">
      <c r="A18" s="102">
        <v>5</v>
      </c>
      <c r="B18" s="102">
        <v>600</v>
      </c>
      <c r="C18" s="102">
        <v>60016</v>
      </c>
      <c r="D18" s="115" t="s">
        <v>431</v>
      </c>
      <c r="E18" s="112">
        <f t="shared" si="0"/>
        <v>220000</v>
      </c>
      <c r="F18" s="112">
        <v>20000</v>
      </c>
      <c r="G18" s="105">
        <v>200000</v>
      </c>
      <c r="H18" s="106" t="s">
        <v>20</v>
      </c>
      <c r="I18" s="102">
        <v>0</v>
      </c>
      <c r="J18" s="107" t="s">
        <v>359</v>
      </c>
    </row>
    <row r="19" spans="1:10" ht="57.75" customHeight="1">
      <c r="A19" s="102">
        <v>6</v>
      </c>
      <c r="B19" s="102">
        <v>600</v>
      </c>
      <c r="C19" s="102">
        <v>60016</v>
      </c>
      <c r="D19" s="115" t="s">
        <v>472</v>
      </c>
      <c r="E19" s="112">
        <f t="shared" si="0"/>
        <v>100000</v>
      </c>
      <c r="F19" s="112">
        <v>10000</v>
      </c>
      <c r="G19" s="105">
        <v>90000</v>
      </c>
      <c r="H19" s="106" t="s">
        <v>20</v>
      </c>
      <c r="I19" s="102">
        <v>0</v>
      </c>
      <c r="J19" s="107" t="s">
        <v>359</v>
      </c>
    </row>
    <row r="20" spans="1:10" ht="57.75" customHeight="1">
      <c r="A20" s="102">
        <v>7</v>
      </c>
      <c r="B20" s="102">
        <v>600</v>
      </c>
      <c r="C20" s="102">
        <v>60016</v>
      </c>
      <c r="D20" s="115" t="s">
        <v>473</v>
      </c>
      <c r="E20" s="112">
        <f t="shared" si="0"/>
        <v>200000</v>
      </c>
      <c r="F20" s="112">
        <v>50000</v>
      </c>
      <c r="G20" s="105">
        <v>150000</v>
      </c>
      <c r="H20" s="106" t="s">
        <v>20</v>
      </c>
      <c r="I20" s="102">
        <v>0</v>
      </c>
      <c r="J20" s="107" t="s">
        <v>359</v>
      </c>
    </row>
    <row r="21" spans="1:10" ht="57.75" customHeight="1">
      <c r="A21" s="102">
        <v>8</v>
      </c>
      <c r="B21" s="102">
        <v>600</v>
      </c>
      <c r="C21" s="102">
        <v>60016</v>
      </c>
      <c r="D21" s="115" t="s">
        <v>474</v>
      </c>
      <c r="E21" s="112">
        <f t="shared" si="0"/>
        <v>150000</v>
      </c>
      <c r="F21" s="112">
        <v>50000</v>
      </c>
      <c r="G21" s="105">
        <v>100000</v>
      </c>
      <c r="H21" s="106" t="s">
        <v>20</v>
      </c>
      <c r="I21" s="102">
        <v>0</v>
      </c>
      <c r="J21" s="107" t="s">
        <v>359</v>
      </c>
    </row>
    <row r="22" spans="1:10" s="117" customFormat="1" ht="57.75" customHeight="1">
      <c r="A22" s="170" t="s">
        <v>366</v>
      </c>
      <c r="B22" s="170"/>
      <c r="C22" s="170"/>
      <c r="D22" s="170"/>
      <c r="E22" s="112">
        <f t="shared" si="0"/>
        <v>1520000</v>
      </c>
      <c r="F22" s="119">
        <f>F18+F16+F15+F14+F17+F19+F20+F21</f>
        <v>340000</v>
      </c>
      <c r="G22" s="119">
        <f>G18+G16+G15+G14+G17+G19+G20+G21</f>
        <v>1180000</v>
      </c>
      <c r="H22" s="116" t="s">
        <v>20</v>
      </c>
      <c r="I22" s="113">
        <v>0</v>
      </c>
      <c r="J22" s="110" t="s">
        <v>361</v>
      </c>
    </row>
    <row r="23" spans="1:10" s="118" customFormat="1" ht="57.75" customHeight="1">
      <c r="A23" s="102">
        <v>9</v>
      </c>
      <c r="B23" s="102">
        <v>700</v>
      </c>
      <c r="C23" s="102">
        <v>70005</v>
      </c>
      <c r="D23" s="102" t="s">
        <v>396</v>
      </c>
      <c r="E23" s="112">
        <f t="shared" si="0"/>
        <v>100000</v>
      </c>
      <c r="F23" s="112">
        <v>100000</v>
      </c>
      <c r="G23" s="112">
        <v>0</v>
      </c>
      <c r="H23" s="106" t="s">
        <v>20</v>
      </c>
      <c r="I23" s="102">
        <v>0</v>
      </c>
      <c r="J23" s="107" t="s">
        <v>359</v>
      </c>
    </row>
    <row r="24" spans="1:10" s="117" customFormat="1" ht="57.75" customHeight="1">
      <c r="A24" s="170" t="s">
        <v>367</v>
      </c>
      <c r="B24" s="170"/>
      <c r="C24" s="170"/>
      <c r="D24" s="170"/>
      <c r="E24" s="112">
        <f t="shared" si="0"/>
        <v>100000</v>
      </c>
      <c r="F24" s="119">
        <f>F23</f>
        <v>100000</v>
      </c>
      <c r="G24" s="119">
        <v>0</v>
      </c>
      <c r="H24" s="116" t="s">
        <v>20</v>
      </c>
      <c r="I24" s="113">
        <v>0</v>
      </c>
      <c r="J24" s="110" t="s">
        <v>361</v>
      </c>
    </row>
    <row r="25" spans="1:10" s="118" customFormat="1" ht="57.75" customHeight="1">
      <c r="A25" s="102">
        <v>10</v>
      </c>
      <c r="B25" s="102">
        <v>750</v>
      </c>
      <c r="C25" s="102">
        <v>75023</v>
      </c>
      <c r="D25" s="115" t="s">
        <v>374</v>
      </c>
      <c r="E25" s="112">
        <f t="shared" si="0"/>
        <v>100000</v>
      </c>
      <c r="F25" s="112">
        <v>100000</v>
      </c>
      <c r="G25" s="112">
        <v>0</v>
      </c>
      <c r="H25" s="106" t="s">
        <v>20</v>
      </c>
      <c r="I25" s="102">
        <v>0</v>
      </c>
      <c r="J25" s="107" t="s">
        <v>359</v>
      </c>
    </row>
    <row r="26" spans="1:10" s="117" customFormat="1" ht="57.75" customHeight="1">
      <c r="A26" s="170" t="s">
        <v>375</v>
      </c>
      <c r="B26" s="170"/>
      <c r="C26" s="170"/>
      <c r="D26" s="170"/>
      <c r="E26" s="112">
        <f t="shared" si="0"/>
        <v>100000</v>
      </c>
      <c r="F26" s="119">
        <f>F25</f>
        <v>100000</v>
      </c>
      <c r="G26" s="119">
        <v>0</v>
      </c>
      <c r="H26" s="106" t="s">
        <v>20</v>
      </c>
      <c r="I26" s="113">
        <v>0</v>
      </c>
      <c r="J26" s="110" t="s">
        <v>361</v>
      </c>
    </row>
    <row r="27" spans="1:10" ht="54.75" customHeight="1">
      <c r="A27" s="102">
        <v>11</v>
      </c>
      <c r="B27" s="102">
        <v>900</v>
      </c>
      <c r="C27" s="102">
        <v>90015</v>
      </c>
      <c r="D27" s="115" t="s">
        <v>433</v>
      </c>
      <c r="E27" s="112">
        <f t="shared" si="0"/>
        <v>200000</v>
      </c>
      <c r="F27" s="105">
        <v>50000</v>
      </c>
      <c r="G27" s="105">
        <v>150000</v>
      </c>
      <c r="H27" s="106" t="s">
        <v>20</v>
      </c>
      <c r="I27" s="102">
        <v>0</v>
      </c>
      <c r="J27" s="107" t="s">
        <v>359</v>
      </c>
    </row>
    <row r="28" spans="1:10" s="117" customFormat="1" ht="54.75" customHeight="1">
      <c r="A28" s="170" t="s">
        <v>369</v>
      </c>
      <c r="B28" s="170"/>
      <c r="C28" s="170"/>
      <c r="D28" s="170"/>
      <c r="E28" s="112">
        <f t="shared" si="0"/>
        <v>200000</v>
      </c>
      <c r="F28" s="109">
        <f>F27</f>
        <v>50000</v>
      </c>
      <c r="G28" s="109">
        <f>G27</f>
        <v>150000</v>
      </c>
      <c r="H28" s="116" t="s">
        <v>434</v>
      </c>
      <c r="I28" s="113">
        <v>0</v>
      </c>
      <c r="J28" s="110" t="s">
        <v>361</v>
      </c>
    </row>
    <row r="29" spans="1:10" s="118" customFormat="1" ht="54.75" customHeight="1">
      <c r="A29" s="102">
        <v>12</v>
      </c>
      <c r="B29" s="102">
        <v>921</v>
      </c>
      <c r="C29" s="102">
        <v>92109</v>
      </c>
      <c r="D29" s="107" t="s">
        <v>432</v>
      </c>
      <c r="E29" s="112">
        <f t="shared" si="0"/>
        <v>35000</v>
      </c>
      <c r="F29" s="105">
        <v>35000</v>
      </c>
      <c r="G29" s="105">
        <v>0</v>
      </c>
      <c r="H29" s="106" t="s">
        <v>20</v>
      </c>
      <c r="I29" s="102">
        <v>0</v>
      </c>
      <c r="J29" s="107" t="s">
        <v>359</v>
      </c>
    </row>
    <row r="30" spans="1:10" s="117" customFormat="1" ht="54.75" customHeight="1">
      <c r="A30" s="170" t="s">
        <v>424</v>
      </c>
      <c r="B30" s="170"/>
      <c r="C30" s="170"/>
      <c r="D30" s="170"/>
      <c r="E30" s="112">
        <f t="shared" si="0"/>
        <v>35000</v>
      </c>
      <c r="F30" s="109">
        <f>F29</f>
        <v>35000</v>
      </c>
      <c r="G30" s="109">
        <f>G29</f>
        <v>0</v>
      </c>
      <c r="H30" s="116" t="s">
        <v>434</v>
      </c>
      <c r="I30" s="113">
        <v>0</v>
      </c>
      <c r="J30" s="110" t="s">
        <v>361</v>
      </c>
    </row>
    <row r="31" spans="1:10" s="117" customFormat="1" ht="66.75" customHeight="1">
      <c r="A31" s="170" t="s">
        <v>34</v>
      </c>
      <c r="B31" s="170"/>
      <c r="C31" s="170"/>
      <c r="D31" s="170"/>
      <c r="E31" s="112">
        <f>F31+G31</f>
        <v>1955000</v>
      </c>
      <c r="F31" s="109">
        <f>F30+F28+F26+F24+F22</f>
        <v>625000</v>
      </c>
      <c r="G31" s="109">
        <f>G30+G28+G26+G24+G22</f>
        <v>1330000</v>
      </c>
      <c r="H31" s="116" t="s">
        <v>434</v>
      </c>
      <c r="I31" s="113">
        <v>0</v>
      </c>
      <c r="J31" s="113" t="s">
        <v>361</v>
      </c>
    </row>
    <row r="37" ht="12.75">
      <c r="F37" s="101"/>
    </row>
    <row r="38" spans="5:7" ht="12.75">
      <c r="E38" s="101"/>
      <c r="F38" s="101"/>
      <c r="G38" s="101"/>
    </row>
    <row r="40" ht="12.75">
      <c r="G40" s="101"/>
    </row>
  </sheetData>
  <sheetProtection/>
  <mergeCells count="20">
    <mergeCell ref="A30:D30"/>
    <mergeCell ref="A22:D22"/>
    <mergeCell ref="A26:D26"/>
    <mergeCell ref="A28:D28"/>
    <mergeCell ref="A24:D24"/>
    <mergeCell ref="A31:D31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H11" sqref="H11"/>
    </sheetView>
  </sheetViews>
  <sheetFormatPr defaultColWidth="9.00390625" defaultRowHeight="12.75"/>
  <cols>
    <col min="1" max="1" width="4.625" style="40" customWidth="1"/>
    <col min="2" max="2" width="43.25390625" style="40" customWidth="1"/>
    <col min="3" max="3" width="9.875" style="40" customWidth="1"/>
    <col min="4" max="16384" width="9.125" style="40" customWidth="1"/>
  </cols>
  <sheetData>
    <row r="1" spans="3:6" s="39" customFormat="1" ht="12">
      <c r="C1" s="172" t="s">
        <v>496</v>
      </c>
      <c r="D1" s="172"/>
      <c r="E1" s="172"/>
      <c r="F1" s="172"/>
    </row>
    <row r="2" spans="3:6" s="39" customFormat="1" ht="12">
      <c r="C2" s="172"/>
      <c r="D2" s="172"/>
      <c r="E2" s="172"/>
      <c r="F2" s="172"/>
    </row>
    <row r="3" spans="3:6" s="39" customFormat="1" ht="12">
      <c r="C3" s="172"/>
      <c r="D3" s="172"/>
      <c r="E3" s="172"/>
      <c r="F3" s="172"/>
    </row>
    <row r="4" spans="3:6" s="39" customFormat="1" ht="12">
      <c r="C4" s="172"/>
      <c r="D4" s="172"/>
      <c r="E4" s="172"/>
      <c r="F4" s="172"/>
    </row>
    <row r="5" ht="15.75">
      <c r="C5" s="41"/>
    </row>
    <row r="7" spans="1:6" ht="25.5" customHeight="1">
      <c r="A7" s="174" t="s">
        <v>439</v>
      </c>
      <c r="B7" s="174"/>
      <c r="C7" s="174"/>
      <c r="D7" s="174"/>
      <c r="E7" s="174"/>
      <c r="F7" s="174"/>
    </row>
    <row r="8" spans="1:6" ht="25.5" customHeight="1">
      <c r="A8" s="42"/>
      <c r="B8" s="42"/>
      <c r="C8" s="42"/>
      <c r="D8" s="42"/>
      <c r="E8" s="42"/>
      <c r="F8" s="42"/>
    </row>
    <row r="9" ht="12.75">
      <c r="F9" s="43" t="s">
        <v>60</v>
      </c>
    </row>
    <row r="10" spans="1:6" ht="35.25" customHeight="1">
      <c r="A10" s="173" t="s">
        <v>61</v>
      </c>
      <c r="B10" s="173" t="s">
        <v>62</v>
      </c>
      <c r="C10" s="173" t="s">
        <v>440</v>
      </c>
      <c r="D10" s="173" t="s">
        <v>443</v>
      </c>
      <c r="E10" s="173"/>
      <c r="F10" s="173"/>
    </row>
    <row r="11" spans="1:6" ht="27.75" customHeight="1">
      <c r="A11" s="173"/>
      <c r="B11" s="173"/>
      <c r="C11" s="173"/>
      <c r="D11" s="44" t="s">
        <v>63</v>
      </c>
      <c r="E11" s="44" t="s">
        <v>441</v>
      </c>
      <c r="F11" s="44" t="s">
        <v>442</v>
      </c>
    </row>
    <row r="12" spans="1:6" ht="12.75">
      <c r="A12" s="45" t="s">
        <v>64</v>
      </c>
      <c r="B12" s="46" t="s">
        <v>65</v>
      </c>
      <c r="C12" s="46"/>
      <c r="D12" s="46"/>
      <c r="E12" s="46"/>
      <c r="F12" s="46"/>
    </row>
    <row r="13" spans="1:6" ht="12.75">
      <c r="A13" s="46"/>
      <c r="B13" s="47" t="s">
        <v>66</v>
      </c>
      <c r="C13" s="46"/>
      <c r="D13" s="46"/>
      <c r="E13" s="46"/>
      <c r="F13" s="46"/>
    </row>
    <row r="14" spans="1:6" ht="12.75">
      <c r="A14" s="46"/>
      <c r="B14" s="47" t="s">
        <v>67</v>
      </c>
      <c r="C14" s="46"/>
      <c r="D14" s="46"/>
      <c r="E14" s="46"/>
      <c r="F14" s="46"/>
    </row>
    <row r="15" spans="1:6" ht="12.75">
      <c r="A15" s="48"/>
      <c r="B15" s="49" t="s">
        <v>68</v>
      </c>
      <c r="C15" s="48"/>
      <c r="D15" s="48"/>
      <c r="E15" s="48"/>
      <c r="F15" s="48"/>
    </row>
    <row r="16" spans="1:6" ht="12.75">
      <c r="A16" s="45" t="s">
        <v>69</v>
      </c>
      <c r="B16" s="46" t="s">
        <v>70</v>
      </c>
      <c r="C16" s="157">
        <v>4400000</v>
      </c>
      <c r="D16" s="46"/>
      <c r="E16" s="46"/>
      <c r="F16" s="46"/>
    </row>
    <row r="17" spans="1:6" ht="12.75">
      <c r="A17" s="46"/>
      <c r="B17" s="47" t="s">
        <v>66</v>
      </c>
      <c r="C17" s="157">
        <f>C16-C19</f>
        <v>1900000</v>
      </c>
      <c r="D17" s="46"/>
      <c r="E17" s="46"/>
      <c r="F17" s="46"/>
    </row>
    <row r="18" spans="1:6" ht="12.75">
      <c r="A18" s="46"/>
      <c r="B18" s="47" t="s">
        <v>67</v>
      </c>
      <c r="C18" s="157"/>
      <c r="D18" s="46"/>
      <c r="E18" s="46"/>
      <c r="F18" s="46"/>
    </row>
    <row r="19" spans="1:6" ht="12.75">
      <c r="A19" s="48"/>
      <c r="B19" s="49" t="s">
        <v>68</v>
      </c>
      <c r="C19" s="158">
        <v>2500000</v>
      </c>
      <c r="D19" s="48"/>
      <c r="E19" s="48"/>
      <c r="F19" s="48"/>
    </row>
    <row r="20" spans="1:6" ht="12.75">
      <c r="A20" s="45"/>
      <c r="B20" s="46" t="s">
        <v>71</v>
      </c>
      <c r="C20" s="157">
        <f>C16</f>
        <v>4400000</v>
      </c>
      <c r="D20" s="46"/>
      <c r="E20" s="46"/>
      <c r="F20" s="46"/>
    </row>
    <row r="21" spans="1:6" ht="12.75">
      <c r="A21" s="46"/>
      <c r="B21" s="47" t="s">
        <v>66</v>
      </c>
      <c r="C21" s="157">
        <f>C17</f>
        <v>1900000</v>
      </c>
      <c r="D21" s="46"/>
      <c r="E21" s="46"/>
      <c r="F21" s="46"/>
    </row>
    <row r="22" spans="1:6" ht="12.75">
      <c r="A22" s="46"/>
      <c r="B22" s="47" t="s">
        <v>67</v>
      </c>
      <c r="C22" s="157">
        <f>C18</f>
        <v>0</v>
      </c>
      <c r="D22" s="46"/>
      <c r="E22" s="46"/>
      <c r="F22" s="46"/>
    </row>
    <row r="23" spans="1:6" ht="12.75">
      <c r="A23" s="48"/>
      <c r="B23" s="49" t="s">
        <v>68</v>
      </c>
      <c r="C23" s="158">
        <f>C19</f>
        <v>2500000</v>
      </c>
      <c r="D23" s="48"/>
      <c r="E23" s="48"/>
      <c r="F23" s="48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E1">
      <selection activeCell="J1" sqref="J1:M4"/>
    </sheetView>
  </sheetViews>
  <sheetFormatPr defaultColWidth="9.00390625" defaultRowHeight="12.75"/>
  <cols>
    <col min="1" max="1" width="4.625" style="40" customWidth="1"/>
    <col min="2" max="2" width="35.375" style="40" customWidth="1"/>
    <col min="3" max="3" width="9.125" style="40" customWidth="1"/>
    <col min="4" max="4" width="10.375" style="40" customWidth="1"/>
    <col min="5" max="6" width="9.125" style="40" customWidth="1"/>
    <col min="7" max="7" width="29.875" style="40" customWidth="1"/>
    <col min="8" max="8" width="9.125" style="40" customWidth="1"/>
    <col min="9" max="10" width="9.875" style="40" customWidth="1"/>
    <col min="11" max="16384" width="9.125" style="40" customWidth="1"/>
  </cols>
  <sheetData>
    <row r="1" spans="10:13" s="39" customFormat="1" ht="12">
      <c r="J1" s="172" t="s">
        <v>509</v>
      </c>
      <c r="K1" s="172"/>
      <c r="L1" s="172"/>
      <c r="M1" s="172"/>
    </row>
    <row r="2" spans="10:13" s="39" customFormat="1" ht="12">
      <c r="J2" s="172"/>
      <c r="K2" s="172"/>
      <c r="L2" s="172"/>
      <c r="M2" s="172"/>
    </row>
    <row r="3" spans="10:13" s="39" customFormat="1" ht="12">
      <c r="J3" s="172"/>
      <c r="K3" s="172"/>
      <c r="L3" s="172"/>
      <c r="M3" s="172"/>
    </row>
    <row r="4" spans="10:13" s="39" customFormat="1" ht="12">
      <c r="J4" s="172"/>
      <c r="K4" s="172"/>
      <c r="L4" s="172"/>
      <c r="M4" s="172"/>
    </row>
    <row r="5" s="39" customFormat="1" ht="12"/>
    <row r="7" spans="1:13" ht="12.75">
      <c r="A7" s="174" t="s">
        <v>449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>
      <c r="M9" s="43" t="s">
        <v>60</v>
      </c>
    </row>
    <row r="10" spans="1:13" ht="48" customHeight="1">
      <c r="A10" s="173" t="s">
        <v>61</v>
      </c>
      <c r="B10" s="173" t="s">
        <v>72</v>
      </c>
      <c r="C10" s="173" t="s">
        <v>73</v>
      </c>
      <c r="D10" s="173" t="s">
        <v>19</v>
      </c>
      <c r="E10" s="173" t="s">
        <v>2</v>
      </c>
      <c r="F10" s="173" t="s">
        <v>3</v>
      </c>
      <c r="G10" s="173" t="s">
        <v>74</v>
      </c>
      <c r="H10" s="173"/>
      <c r="I10" s="173" t="s">
        <v>450</v>
      </c>
      <c r="J10" s="173" t="s">
        <v>440</v>
      </c>
      <c r="K10" s="173" t="s">
        <v>443</v>
      </c>
      <c r="L10" s="173"/>
      <c r="M10" s="173"/>
    </row>
    <row r="11" spans="1:13" ht="24">
      <c r="A11" s="173"/>
      <c r="B11" s="173"/>
      <c r="C11" s="173"/>
      <c r="D11" s="173"/>
      <c r="E11" s="173"/>
      <c r="F11" s="173"/>
      <c r="G11" s="44" t="s">
        <v>75</v>
      </c>
      <c r="H11" s="44" t="s">
        <v>76</v>
      </c>
      <c r="I11" s="173"/>
      <c r="J11" s="173"/>
      <c r="K11" s="44" t="s">
        <v>63</v>
      </c>
      <c r="L11" s="44" t="s">
        <v>441</v>
      </c>
      <c r="M11" s="44" t="s">
        <v>451</v>
      </c>
    </row>
    <row r="12" spans="1:13" ht="25.5">
      <c r="A12" s="168" t="s">
        <v>7</v>
      </c>
      <c r="B12" s="141" t="s">
        <v>444</v>
      </c>
      <c r="C12" s="163" t="s">
        <v>448</v>
      </c>
      <c r="D12" s="164" t="s">
        <v>359</v>
      </c>
      <c r="E12" s="175" t="s">
        <v>140</v>
      </c>
      <c r="F12" s="175" t="s">
        <v>142</v>
      </c>
      <c r="G12" s="142" t="s">
        <v>77</v>
      </c>
      <c r="H12" s="143">
        <f>H13+H15</f>
        <v>5400000</v>
      </c>
      <c r="I12" s="143">
        <f>I13+I15</f>
        <v>1000000</v>
      </c>
      <c r="J12" s="143">
        <f>J13+J15</f>
        <v>4400000</v>
      </c>
      <c r="K12" s="142">
        <v>0</v>
      </c>
      <c r="L12" s="142">
        <v>0</v>
      </c>
      <c r="M12" s="142"/>
    </row>
    <row r="13" spans="1:13" ht="25.5">
      <c r="A13" s="204"/>
      <c r="B13" s="141" t="s">
        <v>445</v>
      </c>
      <c r="C13" s="163"/>
      <c r="D13" s="164"/>
      <c r="E13" s="175"/>
      <c r="F13" s="175"/>
      <c r="G13" s="144" t="s">
        <v>66</v>
      </c>
      <c r="H13" s="143">
        <f>I13+J13</f>
        <v>2900000</v>
      </c>
      <c r="I13" s="143">
        <v>1000000</v>
      </c>
      <c r="J13" s="143">
        <v>1900000</v>
      </c>
      <c r="K13" s="142"/>
      <c r="L13" s="142"/>
      <c r="M13" s="142"/>
    </row>
    <row r="14" spans="1:13" ht="38.25">
      <c r="A14" s="204"/>
      <c r="B14" s="141" t="s">
        <v>446</v>
      </c>
      <c r="C14" s="163"/>
      <c r="D14" s="164"/>
      <c r="E14" s="175"/>
      <c r="F14" s="175"/>
      <c r="G14" s="144" t="s">
        <v>67</v>
      </c>
      <c r="H14" s="143"/>
      <c r="I14" s="143"/>
      <c r="J14" s="143"/>
      <c r="K14" s="142"/>
      <c r="L14" s="142"/>
      <c r="M14" s="142"/>
    </row>
    <row r="15" spans="1:13" ht="25.5" customHeight="1">
      <c r="A15" s="204"/>
      <c r="B15" s="179" t="s">
        <v>447</v>
      </c>
      <c r="C15" s="163"/>
      <c r="D15" s="164"/>
      <c r="E15" s="175"/>
      <c r="F15" s="175"/>
      <c r="G15" s="176" t="s">
        <v>68</v>
      </c>
      <c r="H15" s="177">
        <v>2500000</v>
      </c>
      <c r="I15" s="177"/>
      <c r="J15" s="177">
        <v>2500000</v>
      </c>
      <c r="K15" s="178"/>
      <c r="L15" s="178"/>
      <c r="M15" s="178"/>
    </row>
    <row r="16" spans="1:13" ht="12.75">
      <c r="A16" s="205"/>
      <c r="B16" s="179"/>
      <c r="C16" s="163"/>
      <c r="D16" s="164"/>
      <c r="E16" s="175"/>
      <c r="F16" s="175"/>
      <c r="G16" s="176"/>
      <c r="H16" s="177"/>
      <c r="I16" s="177"/>
      <c r="J16" s="177"/>
      <c r="K16" s="178"/>
      <c r="L16" s="178"/>
      <c r="M16" s="178"/>
    </row>
    <row r="17" spans="1:13" ht="12.75">
      <c r="A17" s="178"/>
      <c r="B17" s="142"/>
      <c r="C17" s="142"/>
      <c r="D17" s="142"/>
      <c r="E17" s="142"/>
      <c r="F17" s="142"/>
      <c r="G17" s="142"/>
      <c r="H17" s="143"/>
      <c r="I17" s="143"/>
      <c r="J17" s="143"/>
      <c r="K17" s="142">
        <v>0</v>
      </c>
      <c r="L17" s="142">
        <v>0</v>
      </c>
      <c r="M17" s="142"/>
    </row>
    <row r="18" spans="1:13" ht="12.75">
      <c r="A18" s="178"/>
      <c r="B18" s="142" t="s">
        <v>70</v>
      </c>
      <c r="C18" s="165"/>
      <c r="D18" s="165"/>
      <c r="E18" s="165"/>
      <c r="F18" s="165"/>
      <c r="G18" s="142"/>
      <c r="H18" s="143">
        <f>H12</f>
        <v>5400000</v>
      </c>
      <c r="I18" s="143">
        <f>I12</f>
        <v>1000000</v>
      </c>
      <c r="J18" s="143">
        <f>J12</f>
        <v>4400000</v>
      </c>
      <c r="K18" s="143">
        <f>K12</f>
        <v>0</v>
      </c>
      <c r="L18" s="142"/>
      <c r="M18" s="142"/>
    </row>
    <row r="19" spans="1:13" ht="12.75">
      <c r="A19" s="178"/>
      <c r="B19" s="145" t="s">
        <v>66</v>
      </c>
      <c r="C19" s="166"/>
      <c r="D19" s="166"/>
      <c r="E19" s="166"/>
      <c r="F19" s="166"/>
      <c r="G19" s="142"/>
      <c r="H19" s="143">
        <f aca="true" t="shared" si="0" ref="H19:K21">H13</f>
        <v>2900000</v>
      </c>
      <c r="I19" s="143">
        <f t="shared" si="0"/>
        <v>1000000</v>
      </c>
      <c r="J19" s="143">
        <f t="shared" si="0"/>
        <v>1900000</v>
      </c>
      <c r="K19" s="143">
        <f t="shared" si="0"/>
        <v>0</v>
      </c>
      <c r="L19" s="142"/>
      <c r="M19" s="142"/>
    </row>
    <row r="20" spans="1:13" ht="12.75">
      <c r="A20" s="178"/>
      <c r="B20" s="145" t="s">
        <v>67</v>
      </c>
      <c r="C20" s="166"/>
      <c r="D20" s="166"/>
      <c r="E20" s="166"/>
      <c r="F20" s="166"/>
      <c r="G20" s="142"/>
      <c r="H20" s="143">
        <f t="shared" si="0"/>
        <v>0</v>
      </c>
      <c r="I20" s="143">
        <f t="shared" si="0"/>
        <v>0</v>
      </c>
      <c r="J20" s="143">
        <f t="shared" si="0"/>
        <v>0</v>
      </c>
      <c r="K20" s="143">
        <f t="shared" si="0"/>
        <v>0</v>
      </c>
      <c r="L20" s="142"/>
      <c r="M20" s="142"/>
    </row>
    <row r="21" spans="1:13" ht="12.75">
      <c r="A21" s="178"/>
      <c r="B21" s="146" t="s">
        <v>68</v>
      </c>
      <c r="C21" s="167"/>
      <c r="D21" s="167"/>
      <c r="E21" s="167"/>
      <c r="F21" s="167"/>
      <c r="G21" s="142"/>
      <c r="H21" s="143">
        <f t="shared" si="0"/>
        <v>2500000</v>
      </c>
      <c r="I21" s="143">
        <f t="shared" si="0"/>
        <v>0</v>
      </c>
      <c r="J21" s="143">
        <f t="shared" si="0"/>
        <v>2500000</v>
      </c>
      <c r="K21" s="143">
        <f t="shared" si="0"/>
        <v>0</v>
      </c>
      <c r="L21" s="142"/>
      <c r="M21" s="142"/>
    </row>
    <row r="23" ht="12.75">
      <c r="M23" s="40" t="s">
        <v>506</v>
      </c>
    </row>
    <row r="24" ht="12.75">
      <c r="M24" s="40" t="s">
        <v>507</v>
      </c>
    </row>
    <row r="25" ht="12.75">
      <c r="M25" s="40" t="s">
        <v>508</v>
      </c>
    </row>
  </sheetData>
  <sheetProtection/>
  <mergeCells count="30">
    <mergeCell ref="E18:E21"/>
    <mergeCell ref="F18:F21"/>
    <mergeCell ref="J1:M4"/>
    <mergeCell ref="K15:K16"/>
    <mergeCell ref="L15:L16"/>
    <mergeCell ref="M15:M16"/>
    <mergeCell ref="J10:J11"/>
    <mergeCell ref="G10:H10"/>
    <mergeCell ref="I15:I16"/>
    <mergeCell ref="J15:J16"/>
    <mergeCell ref="A17:A21"/>
    <mergeCell ref="B15:B16"/>
    <mergeCell ref="C12:C16"/>
    <mergeCell ref="D12:D16"/>
    <mergeCell ref="C18:C21"/>
    <mergeCell ref="D18:D21"/>
    <mergeCell ref="A12:A16"/>
    <mergeCell ref="E12:E16"/>
    <mergeCell ref="F12:F16"/>
    <mergeCell ref="G15:G16"/>
    <mergeCell ref="I10:I11"/>
    <mergeCell ref="H15:H16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C41" sqref="C4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89" t="s">
        <v>510</v>
      </c>
      <c r="D1" s="189"/>
      <c r="E1" s="189"/>
      <c r="F1" s="189"/>
    </row>
    <row r="2" spans="3:6" ht="12.75" customHeight="1">
      <c r="C2" s="189"/>
      <c r="D2" s="189"/>
      <c r="E2" s="189"/>
      <c r="F2" s="189"/>
    </row>
    <row r="3" spans="3:6" ht="12.75">
      <c r="C3" s="189"/>
      <c r="D3" s="189"/>
      <c r="E3" s="189"/>
      <c r="F3" s="189"/>
    </row>
    <row r="4" spans="3:6" ht="12.75">
      <c r="C4" s="189"/>
      <c r="D4" s="189"/>
      <c r="E4" s="189"/>
      <c r="F4" s="189"/>
    </row>
    <row r="5" spans="3:6" ht="19.5" customHeight="1">
      <c r="C5" s="189"/>
      <c r="D5" s="189"/>
      <c r="E5" s="189"/>
      <c r="F5" s="189"/>
    </row>
    <row r="6" spans="1:4" ht="15" customHeight="1">
      <c r="A6" s="208" t="s">
        <v>497</v>
      </c>
      <c r="B6" s="208"/>
      <c r="C6" s="208"/>
      <c r="D6" s="208"/>
    </row>
    <row r="7" ht="4.5" customHeight="1">
      <c r="A7" s="59"/>
    </row>
    <row r="8" ht="12.75">
      <c r="D8" s="35" t="s">
        <v>15</v>
      </c>
    </row>
    <row r="9" spans="1:4" ht="15" customHeight="1">
      <c r="A9" s="171" t="s">
        <v>17</v>
      </c>
      <c r="B9" s="171" t="s">
        <v>5</v>
      </c>
      <c r="C9" s="169" t="s">
        <v>87</v>
      </c>
      <c r="D9" s="169" t="s">
        <v>482</v>
      </c>
    </row>
    <row r="10" spans="1:4" ht="15" customHeight="1">
      <c r="A10" s="171"/>
      <c r="B10" s="171"/>
      <c r="C10" s="171"/>
      <c r="D10" s="169"/>
    </row>
    <row r="11" spans="1:4" ht="15.75" customHeight="1">
      <c r="A11" s="171"/>
      <c r="B11" s="171"/>
      <c r="C11" s="171"/>
      <c r="D11" s="169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207" t="s">
        <v>88</v>
      </c>
      <c r="B13" s="207"/>
      <c r="C13" s="62"/>
      <c r="D13" s="120">
        <f>D14+D26+D15</f>
        <v>7944077</v>
      </c>
    </row>
    <row r="14" spans="1:5" ht="18.75" customHeight="1">
      <c r="A14" s="34" t="s">
        <v>7</v>
      </c>
      <c r="B14" s="54" t="s">
        <v>89</v>
      </c>
      <c r="C14" s="34" t="s">
        <v>90</v>
      </c>
      <c r="D14" s="129">
        <v>5670772</v>
      </c>
      <c r="E14" s="101"/>
    </row>
    <row r="15" spans="1:6" ht="18.75" customHeight="1">
      <c r="A15" s="32" t="s">
        <v>8</v>
      </c>
      <c r="B15" s="55" t="s">
        <v>91</v>
      </c>
      <c r="C15" s="32" t="s">
        <v>90</v>
      </c>
      <c r="D15" s="130">
        <v>550000</v>
      </c>
      <c r="E15" s="101"/>
      <c r="F15" s="101"/>
    </row>
    <row r="16" spans="1:4" ht="51">
      <c r="A16" s="32" t="s">
        <v>9</v>
      </c>
      <c r="B16" s="63" t="s">
        <v>92</v>
      </c>
      <c r="C16" s="32" t="s">
        <v>93</v>
      </c>
      <c r="D16" s="130"/>
    </row>
    <row r="17" spans="1:4" ht="18.75" customHeight="1">
      <c r="A17" s="32" t="s">
        <v>1</v>
      </c>
      <c r="B17" s="55" t="s">
        <v>94</v>
      </c>
      <c r="C17" s="32" t="s">
        <v>95</v>
      </c>
      <c r="D17" s="130"/>
    </row>
    <row r="18" spans="1:4" ht="18.75" customHeight="1">
      <c r="A18" s="32" t="s">
        <v>96</v>
      </c>
      <c r="B18" s="55" t="s">
        <v>97</v>
      </c>
      <c r="C18" s="32" t="s">
        <v>138</v>
      </c>
      <c r="D18" s="130"/>
    </row>
    <row r="19" spans="1:4" ht="18.75" customHeight="1">
      <c r="A19" s="32" t="s">
        <v>98</v>
      </c>
      <c r="B19" s="55" t="s">
        <v>99</v>
      </c>
      <c r="C19" s="32" t="s">
        <v>100</v>
      </c>
      <c r="D19" s="130"/>
    </row>
    <row r="20" spans="1:4" ht="18.75" customHeight="1">
      <c r="A20" s="32" t="s">
        <v>101</v>
      </c>
      <c r="B20" s="55" t="s">
        <v>102</v>
      </c>
      <c r="C20" s="32" t="s">
        <v>103</v>
      </c>
      <c r="D20" s="130"/>
    </row>
    <row r="21" spans="1:4" ht="44.25" customHeight="1">
      <c r="A21" s="32" t="s">
        <v>104</v>
      </c>
      <c r="B21" s="63" t="s">
        <v>105</v>
      </c>
      <c r="C21" s="32" t="s">
        <v>106</v>
      </c>
      <c r="D21" s="130"/>
    </row>
    <row r="22" spans="1:4" ht="18.75" customHeight="1">
      <c r="A22" s="32" t="s">
        <v>107</v>
      </c>
      <c r="B22" s="55" t="s">
        <v>108</v>
      </c>
      <c r="C22" s="32" t="s">
        <v>109</v>
      </c>
      <c r="D22" s="130"/>
    </row>
    <row r="23" spans="1:4" ht="18.75" customHeight="1">
      <c r="A23" s="32" t="s">
        <v>110</v>
      </c>
      <c r="B23" s="55" t="s">
        <v>111</v>
      </c>
      <c r="C23" s="32" t="s">
        <v>112</v>
      </c>
      <c r="D23" s="130"/>
    </row>
    <row r="24" spans="1:4" ht="18.75" customHeight="1">
      <c r="A24" s="32" t="s">
        <v>113</v>
      </c>
      <c r="B24" s="55" t="s">
        <v>114</v>
      </c>
      <c r="C24" s="32" t="s">
        <v>115</v>
      </c>
      <c r="D24" s="130"/>
    </row>
    <row r="25" spans="1:4" ht="18.75" customHeight="1">
      <c r="A25" s="32" t="s">
        <v>116</v>
      </c>
      <c r="B25" s="55" t="s">
        <v>117</v>
      </c>
      <c r="C25" s="32" t="s">
        <v>118</v>
      </c>
      <c r="D25" s="130"/>
    </row>
    <row r="26" spans="1:4" ht="18.75" customHeight="1">
      <c r="A26" s="32" t="s">
        <v>119</v>
      </c>
      <c r="B26" s="55" t="s">
        <v>120</v>
      </c>
      <c r="C26" s="32" t="s">
        <v>121</v>
      </c>
      <c r="D26" s="130">
        <v>1723305</v>
      </c>
    </row>
    <row r="27" spans="1:4" ht="18.75" customHeight="1">
      <c r="A27" s="33" t="s">
        <v>122</v>
      </c>
      <c r="B27" s="56" t="s">
        <v>123</v>
      </c>
      <c r="C27" s="33" t="s">
        <v>124</v>
      </c>
      <c r="D27" s="131"/>
    </row>
    <row r="28" spans="1:4" ht="18.75" customHeight="1">
      <c r="A28" s="207" t="s">
        <v>125</v>
      </c>
      <c r="B28" s="207"/>
      <c r="C28" s="62"/>
      <c r="D28" s="120">
        <f>D29+D30+D31</f>
        <v>1723305</v>
      </c>
    </row>
    <row r="29" spans="1:4" ht="18.75" customHeight="1">
      <c r="A29" s="34" t="s">
        <v>7</v>
      </c>
      <c r="B29" s="54" t="s">
        <v>126</v>
      </c>
      <c r="C29" s="34" t="s">
        <v>127</v>
      </c>
      <c r="D29" s="129">
        <f>660000+612000</f>
        <v>1272000</v>
      </c>
    </row>
    <row r="30" spans="1:4" ht="18.75" customHeight="1">
      <c r="A30" s="32" t="s">
        <v>8</v>
      </c>
      <c r="B30" s="55" t="s">
        <v>128</v>
      </c>
      <c r="C30" s="32" t="s">
        <v>127</v>
      </c>
      <c r="D30" s="130">
        <v>335305</v>
      </c>
    </row>
    <row r="31" spans="1:4" ht="38.25">
      <c r="A31" s="32" t="s">
        <v>9</v>
      </c>
      <c r="B31" s="63" t="s">
        <v>129</v>
      </c>
      <c r="C31" s="32" t="s">
        <v>130</v>
      </c>
      <c r="D31" s="130">
        <v>116000</v>
      </c>
    </row>
    <row r="32" spans="1:4" ht="18.75" customHeight="1">
      <c r="A32" s="32" t="s">
        <v>1</v>
      </c>
      <c r="B32" s="55" t="s">
        <v>85</v>
      </c>
      <c r="C32" s="32" t="s">
        <v>131</v>
      </c>
      <c r="D32" s="130"/>
    </row>
    <row r="33" spans="1:4" ht="18.75" customHeight="1">
      <c r="A33" s="32" t="s">
        <v>96</v>
      </c>
      <c r="B33" s="55" t="s">
        <v>132</v>
      </c>
      <c r="C33" s="32" t="s">
        <v>124</v>
      </c>
      <c r="D33" s="130"/>
    </row>
    <row r="34" spans="1:4" ht="18.75" customHeight="1">
      <c r="A34" s="32" t="s">
        <v>110</v>
      </c>
      <c r="B34" s="55" t="s">
        <v>86</v>
      </c>
      <c r="C34" s="32" t="s">
        <v>133</v>
      </c>
      <c r="D34" s="130"/>
    </row>
    <row r="35" spans="1:4" ht="18.75" customHeight="1">
      <c r="A35" s="32" t="s">
        <v>113</v>
      </c>
      <c r="B35" s="55" t="s">
        <v>134</v>
      </c>
      <c r="C35" s="32" t="s">
        <v>135</v>
      </c>
      <c r="D35" s="130"/>
    </row>
    <row r="36" spans="1:4" ht="18.75" customHeight="1">
      <c r="A36" s="33" t="s">
        <v>116</v>
      </c>
      <c r="B36" s="56" t="s">
        <v>136</v>
      </c>
      <c r="C36" s="33" t="s">
        <v>137</v>
      </c>
      <c r="D36" s="131"/>
    </row>
    <row r="37" spans="1:4" ht="7.5" customHeight="1">
      <c r="A37" s="64"/>
      <c r="B37" s="4"/>
      <c r="C37" s="4"/>
      <c r="D37" s="4"/>
    </row>
    <row r="38" spans="1:6" ht="12.75">
      <c r="A38" s="65"/>
      <c r="B38" s="66"/>
      <c r="C38" s="66"/>
      <c r="D38" s="66" t="s">
        <v>506</v>
      </c>
      <c r="E38" s="36"/>
      <c r="F38" s="36"/>
    </row>
    <row r="39" spans="1:6" ht="12.75">
      <c r="A39" s="206" t="s">
        <v>511</v>
      </c>
      <c r="B39" s="206"/>
      <c r="C39" s="206"/>
      <c r="D39" s="206"/>
      <c r="E39" s="206"/>
      <c r="F39" s="206"/>
    </row>
    <row r="40" spans="1:6" ht="22.5" customHeight="1">
      <c r="A40" s="206"/>
      <c r="B40" s="206"/>
      <c r="C40" s="206"/>
      <c r="D40" s="206"/>
      <c r="E40" s="206"/>
      <c r="F40" s="206"/>
    </row>
    <row r="41" ht="12.75">
      <c r="C41" s="1" t="s">
        <v>512</v>
      </c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defaultGridColor="0" zoomScalePageLayoutView="0" colorId="8" workbookViewId="0" topLeftCell="E1">
      <selection activeCell="K53" sqref="K5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82" t="s">
        <v>513</v>
      </c>
      <c r="H1" s="182"/>
      <c r="I1" s="182"/>
      <c r="J1" s="182"/>
    </row>
    <row r="2" spans="7:10" ht="12.75">
      <c r="G2" s="182"/>
      <c r="H2" s="182"/>
      <c r="I2" s="182"/>
      <c r="J2" s="182"/>
    </row>
    <row r="3" spans="7:10" ht="12.75">
      <c r="G3" s="182"/>
      <c r="H3" s="182"/>
      <c r="I3" s="182"/>
      <c r="J3" s="182"/>
    </row>
    <row r="4" spans="7:10" ht="12.75">
      <c r="G4" s="182"/>
      <c r="H4" s="182"/>
      <c r="I4" s="182"/>
      <c r="J4" s="182"/>
    </row>
    <row r="6" spans="1:10" ht="48.75" customHeight="1">
      <c r="A6" s="209" t="s">
        <v>467</v>
      </c>
      <c r="B6" s="209"/>
      <c r="C6" s="209"/>
      <c r="D6" s="209"/>
      <c r="E6" s="209"/>
      <c r="F6" s="209"/>
      <c r="G6" s="209"/>
      <c r="H6" s="209"/>
      <c r="I6" s="209"/>
      <c r="J6" s="209"/>
    </row>
    <row r="7" ht="12.75">
      <c r="J7" s="5" t="s">
        <v>15</v>
      </c>
    </row>
    <row r="8" spans="1:11" s="3" customFormat="1" ht="20.25" customHeight="1">
      <c r="A8" s="191" t="s">
        <v>2</v>
      </c>
      <c r="B8" s="191" t="s">
        <v>3</v>
      </c>
      <c r="C8" s="191" t="s">
        <v>10</v>
      </c>
      <c r="D8" s="191" t="s">
        <v>463</v>
      </c>
      <c r="E8" s="191" t="s">
        <v>6</v>
      </c>
      <c r="F8" s="191"/>
      <c r="G8" s="191"/>
      <c r="H8" s="191"/>
      <c r="I8" s="191"/>
      <c r="J8" s="191"/>
      <c r="K8" s="191"/>
    </row>
    <row r="9" spans="1:11" s="3" customFormat="1" ht="20.25" customHeight="1">
      <c r="A9" s="191"/>
      <c r="B9" s="191"/>
      <c r="C9" s="191"/>
      <c r="D9" s="191"/>
      <c r="E9" s="191" t="s">
        <v>12</v>
      </c>
      <c r="F9" s="191" t="s">
        <v>22</v>
      </c>
      <c r="G9" s="191"/>
      <c r="H9" s="191"/>
      <c r="I9" s="191"/>
      <c r="J9" s="191"/>
      <c r="K9" s="191" t="s">
        <v>13</v>
      </c>
    </row>
    <row r="10" spans="1:11" s="3" customFormat="1" ht="65.25" customHeight="1">
      <c r="A10" s="191"/>
      <c r="B10" s="191"/>
      <c r="C10" s="191"/>
      <c r="D10" s="191"/>
      <c r="E10" s="191"/>
      <c r="F10" s="19" t="s">
        <v>404</v>
      </c>
      <c r="G10" s="19" t="s">
        <v>23</v>
      </c>
      <c r="H10" s="19" t="s">
        <v>25</v>
      </c>
      <c r="I10" s="19" t="s">
        <v>26</v>
      </c>
      <c r="J10" s="19" t="s">
        <v>405</v>
      </c>
      <c r="K10" s="191"/>
    </row>
    <row r="11" spans="1:11" ht="9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9.5" customHeight="1">
      <c r="A12" s="9">
        <v>750</v>
      </c>
      <c r="B12" s="9">
        <v>75011</v>
      </c>
      <c r="C12" s="9">
        <v>2010</v>
      </c>
      <c r="D12" s="147">
        <v>123428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57">
        <v>0</v>
      </c>
    </row>
    <row r="13" spans="1:11" ht="19.5" customHeight="1">
      <c r="A13" s="9">
        <v>750</v>
      </c>
      <c r="B13" s="9">
        <v>75011</v>
      </c>
      <c r="C13" s="9">
        <v>4010</v>
      </c>
      <c r="D13" s="147">
        <v>0</v>
      </c>
      <c r="E13" s="147">
        <v>105000</v>
      </c>
      <c r="F13" s="147">
        <f>E13</f>
        <v>105000</v>
      </c>
      <c r="G13" s="147">
        <v>0</v>
      </c>
      <c r="H13" s="147">
        <v>0</v>
      </c>
      <c r="I13" s="147">
        <v>0</v>
      </c>
      <c r="J13" s="147">
        <v>0</v>
      </c>
      <c r="K13" s="57">
        <v>0</v>
      </c>
    </row>
    <row r="14" spans="1:11" ht="19.5" customHeight="1">
      <c r="A14" s="9">
        <v>750</v>
      </c>
      <c r="B14" s="9">
        <v>75011</v>
      </c>
      <c r="C14" s="9">
        <v>4110</v>
      </c>
      <c r="D14" s="147">
        <v>0</v>
      </c>
      <c r="E14" s="147">
        <v>15855</v>
      </c>
      <c r="F14" s="147">
        <f>E14</f>
        <v>15855</v>
      </c>
      <c r="G14" s="147">
        <v>0</v>
      </c>
      <c r="H14" s="147">
        <v>0</v>
      </c>
      <c r="I14" s="147">
        <v>0</v>
      </c>
      <c r="J14" s="147">
        <v>0</v>
      </c>
      <c r="K14" s="57">
        <v>0</v>
      </c>
    </row>
    <row r="15" spans="1:11" ht="19.5" customHeight="1">
      <c r="A15" s="9">
        <v>750</v>
      </c>
      <c r="B15" s="9">
        <v>75011</v>
      </c>
      <c r="C15" s="9">
        <v>4120</v>
      </c>
      <c r="D15" s="147">
        <v>0</v>
      </c>
      <c r="E15" s="147">
        <v>2573</v>
      </c>
      <c r="F15" s="147">
        <f>E15</f>
        <v>2573</v>
      </c>
      <c r="G15" s="147">
        <v>0</v>
      </c>
      <c r="H15" s="147">
        <v>0</v>
      </c>
      <c r="I15" s="147">
        <v>0</v>
      </c>
      <c r="J15" s="147">
        <v>0</v>
      </c>
      <c r="K15" s="57">
        <v>0</v>
      </c>
    </row>
    <row r="16" spans="1:11" s="21" customFormat="1" ht="19.5" customHeight="1">
      <c r="A16" s="211" t="s">
        <v>375</v>
      </c>
      <c r="B16" s="211"/>
      <c r="C16" s="211"/>
      <c r="D16" s="120">
        <f>D15+D14+D13+D12</f>
        <v>123428</v>
      </c>
      <c r="E16" s="120">
        <f aca="true" t="shared" si="0" ref="E16:K16">E15+E14+E13+E12</f>
        <v>123428</v>
      </c>
      <c r="F16" s="120">
        <f t="shared" si="0"/>
        <v>123428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</row>
    <row r="17" spans="1:11" ht="19.5" customHeight="1">
      <c r="A17" s="9">
        <v>751</v>
      </c>
      <c r="B17" s="9">
        <v>75101</v>
      </c>
      <c r="C17" s="9">
        <v>2010</v>
      </c>
      <c r="D17" s="147">
        <v>3813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57">
        <v>0</v>
      </c>
    </row>
    <row r="18" spans="1:11" ht="19.5" customHeight="1">
      <c r="A18" s="9">
        <v>751</v>
      </c>
      <c r="B18" s="9">
        <v>75101</v>
      </c>
      <c r="C18" s="9">
        <v>4010</v>
      </c>
      <c r="D18" s="147">
        <v>0</v>
      </c>
      <c r="E18" s="147">
        <v>3243</v>
      </c>
      <c r="F18" s="147">
        <f>E18</f>
        <v>3243</v>
      </c>
      <c r="G18" s="147">
        <v>0</v>
      </c>
      <c r="H18" s="147">
        <v>0</v>
      </c>
      <c r="I18" s="147">
        <v>0</v>
      </c>
      <c r="J18" s="147">
        <v>0</v>
      </c>
      <c r="K18" s="57">
        <v>0</v>
      </c>
    </row>
    <row r="19" spans="1:11" ht="19.5" customHeight="1">
      <c r="A19" s="9">
        <v>751</v>
      </c>
      <c r="B19" s="9">
        <v>75101</v>
      </c>
      <c r="C19" s="9">
        <v>4110</v>
      </c>
      <c r="D19" s="147">
        <v>0</v>
      </c>
      <c r="E19" s="147">
        <v>490</v>
      </c>
      <c r="F19" s="147">
        <f>E19</f>
        <v>490</v>
      </c>
      <c r="G19" s="147">
        <v>0</v>
      </c>
      <c r="H19" s="147">
        <v>0</v>
      </c>
      <c r="I19" s="147">
        <v>0</v>
      </c>
      <c r="J19" s="147">
        <v>0</v>
      </c>
      <c r="K19" s="57">
        <v>0</v>
      </c>
    </row>
    <row r="20" spans="1:11" ht="19.5" customHeight="1">
      <c r="A20" s="9">
        <v>751</v>
      </c>
      <c r="B20" s="9">
        <v>75101</v>
      </c>
      <c r="C20" s="9">
        <v>4120</v>
      </c>
      <c r="D20" s="147">
        <v>0</v>
      </c>
      <c r="E20" s="147">
        <v>80</v>
      </c>
      <c r="F20" s="147">
        <f>E20</f>
        <v>80</v>
      </c>
      <c r="G20" s="147">
        <v>0</v>
      </c>
      <c r="H20" s="147">
        <v>0</v>
      </c>
      <c r="I20" s="147">
        <v>0</v>
      </c>
      <c r="J20" s="147">
        <v>0</v>
      </c>
      <c r="K20" s="57">
        <v>0</v>
      </c>
    </row>
    <row r="21" spans="1:11" s="21" customFormat="1" ht="19.5" customHeight="1">
      <c r="A21" s="211" t="s">
        <v>394</v>
      </c>
      <c r="B21" s="211"/>
      <c r="C21" s="211"/>
      <c r="D21" s="120">
        <f>D20+D19+D18+D17</f>
        <v>3813</v>
      </c>
      <c r="E21" s="120">
        <f aca="true" t="shared" si="1" ref="E21:K21">E20+E19+E18+E17</f>
        <v>3813</v>
      </c>
      <c r="F21" s="120">
        <f t="shared" si="1"/>
        <v>3813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si="1"/>
        <v>0</v>
      </c>
    </row>
    <row r="22" spans="1:11" ht="19.5" customHeight="1">
      <c r="A22" s="9">
        <v>852</v>
      </c>
      <c r="B22" s="9">
        <v>85212</v>
      </c>
      <c r="C22" s="9">
        <v>2010</v>
      </c>
      <c r="D22" s="147">
        <v>7637329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57">
        <v>0</v>
      </c>
    </row>
    <row r="23" spans="1:11" ht="19.5" customHeight="1">
      <c r="A23" s="9">
        <v>852</v>
      </c>
      <c r="B23" s="9">
        <v>85212</v>
      </c>
      <c r="C23" s="9">
        <v>3110</v>
      </c>
      <c r="D23" s="147">
        <v>0</v>
      </c>
      <c r="E23" s="147">
        <v>7382729</v>
      </c>
      <c r="F23" s="147">
        <v>0</v>
      </c>
      <c r="G23" s="147">
        <v>0</v>
      </c>
      <c r="H23" s="147">
        <v>0</v>
      </c>
      <c r="I23" s="147">
        <v>0</v>
      </c>
      <c r="J23" s="147">
        <v>7382729</v>
      </c>
      <c r="K23" s="57">
        <v>0</v>
      </c>
    </row>
    <row r="24" spans="1:11" ht="19.5" customHeight="1">
      <c r="A24" s="9">
        <v>852</v>
      </c>
      <c r="B24" s="9">
        <v>85212</v>
      </c>
      <c r="C24" s="9">
        <v>4010</v>
      </c>
      <c r="D24" s="147">
        <v>0</v>
      </c>
      <c r="E24" s="147">
        <v>146875</v>
      </c>
      <c r="F24" s="147">
        <v>146875</v>
      </c>
      <c r="G24" s="147">
        <v>0</v>
      </c>
      <c r="H24" s="147">
        <v>0</v>
      </c>
      <c r="I24" s="147">
        <v>0</v>
      </c>
      <c r="J24" s="147">
        <v>0</v>
      </c>
      <c r="K24" s="57">
        <v>0</v>
      </c>
    </row>
    <row r="25" spans="1:11" ht="19.5" customHeight="1">
      <c r="A25" s="9">
        <v>852</v>
      </c>
      <c r="B25" s="9">
        <v>85212</v>
      </c>
      <c r="C25" s="9">
        <v>4040</v>
      </c>
      <c r="D25" s="147">
        <v>0</v>
      </c>
      <c r="E25" s="147">
        <v>7663</v>
      </c>
      <c r="F25" s="147">
        <v>7663</v>
      </c>
      <c r="G25" s="147">
        <v>0</v>
      </c>
      <c r="H25" s="147">
        <v>0</v>
      </c>
      <c r="I25" s="147">
        <v>0</v>
      </c>
      <c r="J25" s="147">
        <v>0</v>
      </c>
      <c r="K25" s="57">
        <v>0</v>
      </c>
    </row>
    <row r="26" spans="1:11" ht="19.5" customHeight="1">
      <c r="A26" s="9">
        <v>852</v>
      </c>
      <c r="B26" s="9">
        <v>85212</v>
      </c>
      <c r="C26" s="9">
        <v>4110</v>
      </c>
      <c r="D26" s="147">
        <v>0</v>
      </c>
      <c r="E26" s="147">
        <v>56015</v>
      </c>
      <c r="F26" s="147">
        <v>56015</v>
      </c>
      <c r="G26" s="147">
        <v>0</v>
      </c>
      <c r="H26" s="147">
        <v>0</v>
      </c>
      <c r="I26" s="147">
        <v>0</v>
      </c>
      <c r="J26" s="147">
        <v>0</v>
      </c>
      <c r="K26" s="57">
        <v>0</v>
      </c>
    </row>
    <row r="27" spans="1:11" ht="19.5" customHeight="1">
      <c r="A27" s="9">
        <v>852</v>
      </c>
      <c r="B27" s="9">
        <v>85212</v>
      </c>
      <c r="C27" s="9">
        <v>4120</v>
      </c>
      <c r="D27" s="147">
        <v>0</v>
      </c>
      <c r="E27" s="147">
        <v>3787</v>
      </c>
      <c r="F27" s="147">
        <v>3787</v>
      </c>
      <c r="G27" s="147">
        <v>0</v>
      </c>
      <c r="H27" s="147">
        <v>0</v>
      </c>
      <c r="I27" s="147">
        <v>0</v>
      </c>
      <c r="J27" s="147">
        <v>0</v>
      </c>
      <c r="K27" s="57">
        <v>0</v>
      </c>
    </row>
    <row r="28" spans="1:11" ht="19.5" customHeight="1">
      <c r="A28" s="9">
        <v>852</v>
      </c>
      <c r="B28" s="9">
        <v>85212</v>
      </c>
      <c r="C28" s="9">
        <v>4170</v>
      </c>
      <c r="D28" s="147">
        <v>0</v>
      </c>
      <c r="E28" s="147">
        <v>2400</v>
      </c>
      <c r="F28" s="147">
        <v>2400</v>
      </c>
      <c r="G28" s="147">
        <v>0</v>
      </c>
      <c r="H28" s="147">
        <v>0</v>
      </c>
      <c r="I28" s="147">
        <v>0</v>
      </c>
      <c r="J28" s="147">
        <v>0</v>
      </c>
      <c r="K28" s="57">
        <v>0</v>
      </c>
    </row>
    <row r="29" spans="1:11" ht="19.5" customHeight="1">
      <c r="A29" s="9">
        <v>852</v>
      </c>
      <c r="B29" s="9">
        <v>85212</v>
      </c>
      <c r="C29" s="9">
        <v>4210</v>
      </c>
      <c r="D29" s="147">
        <v>0</v>
      </c>
      <c r="E29" s="147">
        <v>5500</v>
      </c>
      <c r="F29" s="147">
        <v>0</v>
      </c>
      <c r="G29" s="147">
        <v>0</v>
      </c>
      <c r="H29" s="147">
        <v>0</v>
      </c>
      <c r="I29" s="147">
        <v>0</v>
      </c>
      <c r="J29" s="147">
        <v>5500</v>
      </c>
      <c r="K29" s="57">
        <v>0</v>
      </c>
    </row>
    <row r="30" spans="1:11" ht="19.5" customHeight="1">
      <c r="A30" s="9">
        <v>852</v>
      </c>
      <c r="B30" s="9">
        <v>85212</v>
      </c>
      <c r="C30" s="9">
        <v>4300</v>
      </c>
      <c r="D30" s="147">
        <v>0</v>
      </c>
      <c r="E30" s="147">
        <v>18080</v>
      </c>
      <c r="F30" s="147">
        <v>0</v>
      </c>
      <c r="G30" s="147">
        <v>0</v>
      </c>
      <c r="H30" s="147">
        <v>0</v>
      </c>
      <c r="I30" s="147">
        <v>0</v>
      </c>
      <c r="J30" s="147">
        <v>18080</v>
      </c>
      <c r="K30" s="57">
        <v>0</v>
      </c>
    </row>
    <row r="31" spans="1:11" ht="19.5" customHeight="1">
      <c r="A31" s="9">
        <v>852</v>
      </c>
      <c r="B31" s="9">
        <v>85212</v>
      </c>
      <c r="C31" s="9">
        <v>4370</v>
      </c>
      <c r="D31" s="147">
        <v>0</v>
      </c>
      <c r="E31" s="147">
        <v>6300</v>
      </c>
      <c r="F31" s="147">
        <v>0</v>
      </c>
      <c r="G31" s="147">
        <v>0</v>
      </c>
      <c r="H31" s="147">
        <v>0</v>
      </c>
      <c r="I31" s="147">
        <v>0</v>
      </c>
      <c r="J31" s="147">
        <v>6300</v>
      </c>
      <c r="K31" s="57">
        <v>0</v>
      </c>
    </row>
    <row r="32" spans="1:11" ht="19.5" customHeight="1">
      <c r="A32" s="9">
        <v>852</v>
      </c>
      <c r="B32" s="9">
        <v>85212</v>
      </c>
      <c r="C32" s="9">
        <v>4440</v>
      </c>
      <c r="D32" s="147">
        <v>0</v>
      </c>
      <c r="E32" s="147">
        <v>2850</v>
      </c>
      <c r="F32" s="147">
        <v>0</v>
      </c>
      <c r="G32" s="147">
        <v>0</v>
      </c>
      <c r="H32" s="147">
        <v>0</v>
      </c>
      <c r="I32" s="147">
        <v>0</v>
      </c>
      <c r="J32" s="147">
        <v>2850</v>
      </c>
      <c r="K32" s="57">
        <v>0</v>
      </c>
    </row>
    <row r="33" spans="1:11" ht="19.5" customHeight="1">
      <c r="A33" s="9">
        <v>852</v>
      </c>
      <c r="B33" s="9">
        <v>85212</v>
      </c>
      <c r="C33" s="9">
        <v>4700</v>
      </c>
      <c r="D33" s="147">
        <v>0</v>
      </c>
      <c r="E33" s="147">
        <v>1300</v>
      </c>
      <c r="F33" s="147">
        <v>0</v>
      </c>
      <c r="G33" s="147">
        <v>0</v>
      </c>
      <c r="H33" s="147">
        <v>0</v>
      </c>
      <c r="I33" s="147">
        <v>0</v>
      </c>
      <c r="J33" s="147">
        <v>1300</v>
      </c>
      <c r="K33" s="57">
        <v>0</v>
      </c>
    </row>
    <row r="34" spans="1:11" ht="19.5" customHeight="1">
      <c r="A34" s="9">
        <v>852</v>
      </c>
      <c r="B34" s="9">
        <v>85212</v>
      </c>
      <c r="C34" s="9">
        <v>4740</v>
      </c>
      <c r="D34" s="147">
        <v>0</v>
      </c>
      <c r="E34" s="147">
        <v>1800</v>
      </c>
      <c r="F34" s="147">
        <v>0</v>
      </c>
      <c r="G34" s="147">
        <v>0</v>
      </c>
      <c r="H34" s="147">
        <v>0</v>
      </c>
      <c r="I34" s="147">
        <v>0</v>
      </c>
      <c r="J34" s="147">
        <v>1800</v>
      </c>
      <c r="K34" s="57">
        <v>0</v>
      </c>
    </row>
    <row r="35" spans="1:11" ht="19.5" customHeight="1">
      <c r="A35" s="9">
        <v>852</v>
      </c>
      <c r="B35" s="9">
        <v>85212</v>
      </c>
      <c r="C35" s="9">
        <v>4750</v>
      </c>
      <c r="D35" s="147">
        <v>0</v>
      </c>
      <c r="E35" s="147">
        <v>2030</v>
      </c>
      <c r="F35" s="147">
        <v>0</v>
      </c>
      <c r="G35" s="147">
        <v>0</v>
      </c>
      <c r="H35" s="147">
        <v>0</v>
      </c>
      <c r="I35" s="147">
        <v>0</v>
      </c>
      <c r="J35" s="147">
        <v>2030</v>
      </c>
      <c r="K35" s="57">
        <v>0</v>
      </c>
    </row>
    <row r="36" spans="1:11" ht="19.5" customHeight="1">
      <c r="A36" s="9">
        <v>852</v>
      </c>
      <c r="B36" s="9">
        <v>85213</v>
      </c>
      <c r="C36" s="9">
        <v>2010</v>
      </c>
      <c r="D36" s="147">
        <v>44932</v>
      </c>
      <c r="E36" s="147">
        <v>0</v>
      </c>
      <c r="F36" s="147">
        <f>E36</f>
        <v>0</v>
      </c>
      <c r="G36" s="147">
        <v>0</v>
      </c>
      <c r="H36" s="147">
        <v>0</v>
      </c>
      <c r="I36" s="147">
        <v>0</v>
      </c>
      <c r="J36" s="147">
        <v>0</v>
      </c>
      <c r="K36" s="57">
        <v>0</v>
      </c>
    </row>
    <row r="37" spans="1:11" ht="19.5" customHeight="1">
      <c r="A37" s="9">
        <v>852</v>
      </c>
      <c r="B37" s="9">
        <v>85213</v>
      </c>
      <c r="C37" s="9">
        <v>4130</v>
      </c>
      <c r="D37" s="147">
        <v>0</v>
      </c>
      <c r="E37" s="147">
        <v>44932</v>
      </c>
      <c r="F37" s="147">
        <v>44932</v>
      </c>
      <c r="G37" s="147">
        <v>0</v>
      </c>
      <c r="H37" s="147">
        <v>0</v>
      </c>
      <c r="I37" s="147">
        <v>0</v>
      </c>
      <c r="J37" s="147">
        <v>0</v>
      </c>
      <c r="K37" s="57">
        <v>0</v>
      </c>
    </row>
    <row r="38" spans="1:11" ht="19.5" customHeight="1">
      <c r="A38" s="9">
        <v>852</v>
      </c>
      <c r="B38" s="9">
        <v>85214</v>
      </c>
      <c r="C38" s="9">
        <v>2010</v>
      </c>
      <c r="D38" s="147">
        <v>300725</v>
      </c>
      <c r="E38" s="147">
        <v>0</v>
      </c>
      <c r="F38" s="147">
        <f>E38</f>
        <v>0</v>
      </c>
      <c r="G38" s="147">
        <f>G39</f>
        <v>0</v>
      </c>
      <c r="H38" s="147">
        <f>H39</f>
        <v>0</v>
      </c>
      <c r="I38" s="147">
        <v>0</v>
      </c>
      <c r="J38" s="147">
        <v>0</v>
      </c>
      <c r="K38" s="57">
        <v>0</v>
      </c>
    </row>
    <row r="39" spans="1:11" ht="19.5" customHeight="1">
      <c r="A39" s="9">
        <v>852</v>
      </c>
      <c r="B39" s="9">
        <v>85214</v>
      </c>
      <c r="C39" s="9">
        <v>3110</v>
      </c>
      <c r="D39" s="147">
        <v>0</v>
      </c>
      <c r="E39" s="147">
        <v>300725</v>
      </c>
      <c r="F39" s="147">
        <v>0</v>
      </c>
      <c r="G39" s="147">
        <v>0</v>
      </c>
      <c r="H39" s="147">
        <v>0</v>
      </c>
      <c r="I39" s="147">
        <v>0</v>
      </c>
      <c r="J39" s="147">
        <v>300725</v>
      </c>
      <c r="K39" s="57">
        <v>0</v>
      </c>
    </row>
    <row r="40" spans="1:11" ht="19.5" customHeight="1">
      <c r="A40" s="9">
        <v>852</v>
      </c>
      <c r="B40" s="9">
        <v>85228</v>
      </c>
      <c r="C40" s="9">
        <v>2010</v>
      </c>
      <c r="D40" s="147">
        <v>47586</v>
      </c>
      <c r="E40" s="147">
        <v>0</v>
      </c>
      <c r="F40" s="147">
        <f>E40</f>
        <v>0</v>
      </c>
      <c r="G40" s="147">
        <v>0</v>
      </c>
      <c r="H40" s="147">
        <v>0</v>
      </c>
      <c r="I40" s="147">
        <v>0</v>
      </c>
      <c r="J40" s="147">
        <v>0</v>
      </c>
      <c r="K40" s="57">
        <v>0</v>
      </c>
    </row>
    <row r="41" spans="1:11" ht="19.5" customHeight="1">
      <c r="A41" s="9">
        <v>852</v>
      </c>
      <c r="B41" s="9">
        <v>85228</v>
      </c>
      <c r="C41" s="9">
        <v>3020</v>
      </c>
      <c r="D41" s="147">
        <v>0</v>
      </c>
      <c r="E41" s="147">
        <v>245</v>
      </c>
      <c r="F41" s="147">
        <v>0</v>
      </c>
      <c r="G41" s="147">
        <v>0</v>
      </c>
      <c r="H41" s="147">
        <v>0</v>
      </c>
      <c r="I41" s="147">
        <v>0</v>
      </c>
      <c r="J41" s="147">
        <v>245</v>
      </c>
      <c r="K41" s="57">
        <v>0</v>
      </c>
    </row>
    <row r="42" spans="1:11" ht="19.5" customHeight="1">
      <c r="A42" s="9">
        <v>852</v>
      </c>
      <c r="B42" s="9">
        <v>85228</v>
      </c>
      <c r="C42" s="9">
        <v>4010</v>
      </c>
      <c r="D42" s="147">
        <v>0</v>
      </c>
      <c r="E42" s="147">
        <v>35063</v>
      </c>
      <c r="F42" s="147">
        <v>35063</v>
      </c>
      <c r="G42" s="147">
        <v>0</v>
      </c>
      <c r="H42" s="147">
        <v>0</v>
      </c>
      <c r="I42" s="147">
        <v>0</v>
      </c>
      <c r="J42" s="147">
        <v>0</v>
      </c>
      <c r="K42" s="57">
        <v>0</v>
      </c>
    </row>
    <row r="43" spans="1:11" ht="19.5" customHeight="1">
      <c r="A43" s="9">
        <v>852</v>
      </c>
      <c r="B43" s="9">
        <v>85228</v>
      </c>
      <c r="C43" s="9">
        <v>4040</v>
      </c>
      <c r="D43" s="147">
        <v>0</v>
      </c>
      <c r="E43" s="147">
        <v>2502</v>
      </c>
      <c r="F43" s="147">
        <v>2502</v>
      </c>
      <c r="G43" s="147">
        <v>0</v>
      </c>
      <c r="H43" s="147">
        <v>0</v>
      </c>
      <c r="I43" s="147">
        <v>0</v>
      </c>
      <c r="J43" s="147">
        <v>0</v>
      </c>
      <c r="K43" s="57">
        <v>0</v>
      </c>
    </row>
    <row r="44" spans="1:11" ht="19.5" customHeight="1">
      <c r="A44" s="9">
        <v>852</v>
      </c>
      <c r="B44" s="9">
        <v>85228</v>
      </c>
      <c r="C44" s="9">
        <v>4110</v>
      </c>
      <c r="D44" s="147">
        <v>0</v>
      </c>
      <c r="E44" s="147">
        <v>5955</v>
      </c>
      <c r="F44" s="147">
        <v>5955</v>
      </c>
      <c r="G44" s="147">
        <v>0</v>
      </c>
      <c r="H44" s="147">
        <v>0</v>
      </c>
      <c r="I44" s="147">
        <v>0</v>
      </c>
      <c r="J44" s="147">
        <v>0</v>
      </c>
      <c r="K44" s="57">
        <v>0</v>
      </c>
    </row>
    <row r="45" spans="1:11" ht="19.5" customHeight="1">
      <c r="A45" s="9">
        <v>852</v>
      </c>
      <c r="B45" s="9">
        <v>85228</v>
      </c>
      <c r="C45" s="9">
        <v>4120</v>
      </c>
      <c r="D45" s="147">
        <v>0</v>
      </c>
      <c r="E45" s="147">
        <v>921</v>
      </c>
      <c r="F45" s="147">
        <v>921</v>
      </c>
      <c r="G45" s="147">
        <v>0</v>
      </c>
      <c r="H45" s="147">
        <v>0</v>
      </c>
      <c r="I45" s="147">
        <v>0</v>
      </c>
      <c r="J45" s="147">
        <v>0</v>
      </c>
      <c r="K45" s="57">
        <v>0</v>
      </c>
    </row>
    <row r="46" spans="1:11" ht="19.5" customHeight="1">
      <c r="A46" s="9">
        <v>852</v>
      </c>
      <c r="B46" s="9">
        <v>85228</v>
      </c>
      <c r="C46" s="9">
        <v>4170</v>
      </c>
      <c r="D46" s="147">
        <v>0</v>
      </c>
      <c r="E46" s="147">
        <v>1000</v>
      </c>
      <c r="F46" s="147">
        <v>1000</v>
      </c>
      <c r="G46" s="147">
        <v>0</v>
      </c>
      <c r="H46" s="147">
        <v>0</v>
      </c>
      <c r="I46" s="147">
        <v>0</v>
      </c>
      <c r="J46" s="147">
        <v>0</v>
      </c>
      <c r="K46" s="57">
        <v>0</v>
      </c>
    </row>
    <row r="47" spans="1:11" ht="19.5" customHeight="1">
      <c r="A47" s="9">
        <v>852</v>
      </c>
      <c r="B47" s="9">
        <v>85228</v>
      </c>
      <c r="C47" s="9">
        <v>4440</v>
      </c>
      <c r="D47" s="147">
        <v>0</v>
      </c>
      <c r="E47" s="147">
        <v>1900</v>
      </c>
      <c r="F47" s="147">
        <v>1900</v>
      </c>
      <c r="G47" s="147">
        <v>0</v>
      </c>
      <c r="H47" s="147">
        <v>0</v>
      </c>
      <c r="I47" s="147">
        <v>0</v>
      </c>
      <c r="J47" s="147">
        <v>0</v>
      </c>
      <c r="K47" s="57">
        <v>0</v>
      </c>
    </row>
    <row r="48" spans="1:11" s="21" customFormat="1" ht="19.5" customHeight="1">
      <c r="A48" s="211" t="s">
        <v>395</v>
      </c>
      <c r="B48" s="211"/>
      <c r="C48" s="211"/>
      <c r="D48" s="120">
        <f>D47+D46+D45+D44+D43+D42+D41+D40+D39+D38+D37+D36+D35+D34+D32+D31+D30+D29+D28+D27+D26+D25+D24+D23+D22+D33</f>
        <v>8030572</v>
      </c>
      <c r="E48" s="120">
        <f aca="true" t="shared" si="2" ref="E48:K48">E47+E46+E45+E44+E43+E42+E41+E40+E39+E38+E37+E36+E35+E34+E32+E31+E30+E29+E28+E27+E26+E25+E24+E23+E22+E33</f>
        <v>8030572</v>
      </c>
      <c r="F48" s="120">
        <f t="shared" si="2"/>
        <v>309013</v>
      </c>
      <c r="G48" s="120">
        <f t="shared" si="2"/>
        <v>0</v>
      </c>
      <c r="H48" s="120">
        <f t="shared" si="2"/>
        <v>0</v>
      </c>
      <c r="I48" s="120">
        <f t="shared" si="2"/>
        <v>0</v>
      </c>
      <c r="J48" s="120">
        <f t="shared" si="2"/>
        <v>7721559</v>
      </c>
      <c r="K48" s="120">
        <f t="shared" si="2"/>
        <v>0</v>
      </c>
    </row>
    <row r="49" spans="1:11" ht="19.5" customHeight="1">
      <c r="A49" s="210" t="s">
        <v>34</v>
      </c>
      <c r="B49" s="210"/>
      <c r="C49" s="210"/>
      <c r="D49" s="148">
        <f>D48+D21+D16</f>
        <v>8157813</v>
      </c>
      <c r="E49" s="148">
        <f aca="true" t="shared" si="3" ref="E49:K49">E48+E21+E16</f>
        <v>8157813</v>
      </c>
      <c r="F49" s="148">
        <f t="shared" si="3"/>
        <v>436254</v>
      </c>
      <c r="G49" s="148">
        <f t="shared" si="3"/>
        <v>0</v>
      </c>
      <c r="H49" s="148">
        <f t="shared" si="3"/>
        <v>0</v>
      </c>
      <c r="I49" s="148">
        <f t="shared" si="3"/>
        <v>0</v>
      </c>
      <c r="J49" s="148">
        <f t="shared" si="3"/>
        <v>7721559</v>
      </c>
      <c r="K49" s="148">
        <f t="shared" si="3"/>
        <v>0</v>
      </c>
    </row>
    <row r="50" ht="12.75">
      <c r="D50" s="101"/>
    </row>
    <row r="51" spans="5:11" ht="12.75">
      <c r="E51" s="101"/>
      <c r="K51" t="s">
        <v>514</v>
      </c>
    </row>
    <row r="52" spans="5:11" ht="12.75">
      <c r="E52" s="101"/>
      <c r="K52" t="s">
        <v>507</v>
      </c>
    </row>
    <row r="53" ht="12.75">
      <c r="K53" t="s">
        <v>508</v>
      </c>
    </row>
  </sheetData>
  <sheetProtection/>
  <mergeCells count="14">
    <mergeCell ref="A49:C49"/>
    <mergeCell ref="D8:D10"/>
    <mergeCell ref="A8:A10"/>
    <mergeCell ref="B8:B10"/>
    <mergeCell ref="C8:C10"/>
    <mergeCell ref="A16:C16"/>
    <mergeCell ref="A21:C21"/>
    <mergeCell ref="A48:C48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tabSelected="1" workbookViewId="0" topLeftCell="A14">
      <selection activeCell="M24" sqref="M24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8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82" t="s">
        <v>515</v>
      </c>
      <c r="L1" s="182"/>
      <c r="M1" s="182"/>
    </row>
    <row r="2" spans="11:13" ht="12.75">
      <c r="K2" s="182"/>
      <c r="L2" s="182"/>
      <c r="M2" s="182"/>
    </row>
    <row r="3" spans="11:13" ht="12.75">
      <c r="K3" s="182"/>
      <c r="L3" s="182"/>
      <c r="M3" s="182"/>
    </row>
    <row r="4" spans="11:13" ht="12.75">
      <c r="K4" s="182"/>
      <c r="L4" s="182"/>
      <c r="M4" s="182"/>
    </row>
    <row r="5" spans="1:13" ht="45" customHeight="1">
      <c r="A5" s="209" t="s">
        <v>456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8"/>
      <c r="M5" s="28"/>
    </row>
    <row r="7" ht="12.75">
      <c r="M7" s="20" t="s">
        <v>15</v>
      </c>
    </row>
    <row r="8" spans="1:82" ht="20.25" customHeight="1">
      <c r="A8" s="214" t="s">
        <v>53</v>
      </c>
      <c r="B8" s="171" t="s">
        <v>2</v>
      </c>
      <c r="C8" s="217" t="s">
        <v>3</v>
      </c>
      <c r="D8" s="169" t="s">
        <v>54</v>
      </c>
      <c r="E8" s="212" t="s">
        <v>4</v>
      </c>
      <c r="F8" s="169" t="s">
        <v>30</v>
      </c>
      <c r="G8" s="169" t="s">
        <v>22</v>
      </c>
      <c r="H8" s="169"/>
      <c r="I8" s="169"/>
      <c r="J8" s="169"/>
      <c r="K8" s="169"/>
      <c r="L8" s="169"/>
      <c r="M8" s="169"/>
      <c r="CA8" s="1"/>
      <c r="CB8" s="1"/>
      <c r="CC8" s="1"/>
      <c r="CD8" s="1"/>
    </row>
    <row r="9" spans="1:82" ht="18" customHeight="1">
      <c r="A9" s="215"/>
      <c r="B9" s="171"/>
      <c r="C9" s="218"/>
      <c r="D9" s="171"/>
      <c r="E9" s="213"/>
      <c r="F9" s="169"/>
      <c r="G9" s="169" t="s">
        <v>28</v>
      </c>
      <c r="H9" s="221" t="s">
        <v>6</v>
      </c>
      <c r="I9" s="222"/>
      <c r="J9" s="222"/>
      <c r="K9" s="222"/>
      <c r="L9" s="223"/>
      <c r="M9" s="169" t="s">
        <v>29</v>
      </c>
      <c r="CA9" s="1"/>
      <c r="CB9" s="1"/>
      <c r="CC9" s="1"/>
      <c r="CD9" s="1"/>
    </row>
    <row r="10" spans="1:82" ht="69" customHeight="1">
      <c r="A10" s="216"/>
      <c r="B10" s="171"/>
      <c r="C10" s="219"/>
      <c r="D10" s="171"/>
      <c r="E10" s="213"/>
      <c r="F10" s="169"/>
      <c r="G10" s="169"/>
      <c r="H10" s="7" t="s">
        <v>458</v>
      </c>
      <c r="I10" s="7" t="s">
        <v>27</v>
      </c>
      <c r="J10" s="7" t="s">
        <v>55</v>
      </c>
      <c r="K10" s="7" t="s">
        <v>56</v>
      </c>
      <c r="L10" s="7" t="s">
        <v>459</v>
      </c>
      <c r="M10" s="169"/>
      <c r="CA10" s="1"/>
      <c r="CB10" s="1"/>
      <c r="CC10" s="1"/>
      <c r="CD10" s="1"/>
    </row>
    <row r="11" spans="1:82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CA11" s="1"/>
      <c r="CB11" s="1"/>
      <c r="CC11" s="1"/>
      <c r="CD11" s="1"/>
    </row>
    <row r="12" spans="1:82" ht="50.25" customHeight="1">
      <c r="A12" s="220" t="s">
        <v>57</v>
      </c>
      <c r="B12" s="220"/>
      <c r="C12" s="220"/>
      <c r="D12" s="9">
        <f>+D13</f>
        <v>0</v>
      </c>
      <c r="E12" s="37" t="s">
        <v>361</v>
      </c>
      <c r="F12" s="151">
        <f>F13+F14</f>
        <v>200000</v>
      </c>
      <c r="G12" s="151">
        <f aca="true" t="shared" si="0" ref="G12:M12">G13+G14</f>
        <v>0</v>
      </c>
      <c r="H12" s="151">
        <f t="shared" si="0"/>
        <v>0</v>
      </c>
      <c r="I12" s="151">
        <f t="shared" si="0"/>
        <v>0</v>
      </c>
      <c r="J12" s="151">
        <f t="shared" si="0"/>
        <v>0</v>
      </c>
      <c r="K12" s="151">
        <f t="shared" si="0"/>
        <v>0</v>
      </c>
      <c r="L12" s="151">
        <f t="shared" si="0"/>
        <v>0</v>
      </c>
      <c r="M12" s="151">
        <f t="shared" si="0"/>
        <v>200000</v>
      </c>
      <c r="CA12" s="1"/>
      <c r="CB12" s="1"/>
      <c r="CC12" s="1"/>
      <c r="CD12" s="1"/>
    </row>
    <row r="13" spans="1:82" ht="117.75" customHeight="1">
      <c r="A13" s="58" t="s">
        <v>457</v>
      </c>
      <c r="B13" s="9">
        <v>600</v>
      </c>
      <c r="C13" s="9">
        <v>60013</v>
      </c>
      <c r="D13" s="9">
        <v>0</v>
      </c>
      <c r="E13" s="152">
        <v>6050</v>
      </c>
      <c r="F13" s="151">
        <v>170000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/>
      <c r="M13" s="151">
        <f>F13</f>
        <v>170000</v>
      </c>
      <c r="CA13" s="1"/>
      <c r="CB13" s="1"/>
      <c r="CC13" s="1"/>
      <c r="CD13" s="1"/>
    </row>
    <row r="14" spans="1:82" ht="78.75" customHeight="1">
      <c r="A14" s="58" t="s">
        <v>362</v>
      </c>
      <c r="B14" s="9">
        <v>600</v>
      </c>
      <c r="C14" s="9">
        <v>60013</v>
      </c>
      <c r="D14" s="9">
        <v>0</v>
      </c>
      <c r="E14" s="152">
        <v>6050</v>
      </c>
      <c r="F14" s="151">
        <v>30000</v>
      </c>
      <c r="G14" s="151"/>
      <c r="H14" s="151">
        <v>0</v>
      </c>
      <c r="I14" s="151"/>
      <c r="J14" s="151">
        <v>0</v>
      </c>
      <c r="K14" s="151">
        <v>0</v>
      </c>
      <c r="L14" s="151"/>
      <c r="M14" s="151">
        <f>F14</f>
        <v>30000</v>
      </c>
      <c r="CA14" s="1"/>
      <c r="CB14" s="1"/>
      <c r="CC14" s="1"/>
      <c r="CD14" s="1"/>
    </row>
    <row r="15" spans="1:82" ht="51.75" customHeight="1">
      <c r="A15" s="58"/>
      <c r="B15" s="9"/>
      <c r="C15" s="9"/>
      <c r="D15" s="9"/>
      <c r="E15" s="152"/>
      <c r="F15" s="151"/>
      <c r="G15" s="151"/>
      <c r="H15" s="151"/>
      <c r="I15" s="151"/>
      <c r="J15" s="151"/>
      <c r="K15" s="151"/>
      <c r="L15" s="151"/>
      <c r="M15" s="151"/>
      <c r="CA15" s="1"/>
      <c r="CB15" s="1"/>
      <c r="CC15" s="1"/>
      <c r="CD15" s="1"/>
    </row>
    <row r="16" spans="1:82" ht="51" customHeight="1">
      <c r="A16" s="220" t="s">
        <v>58</v>
      </c>
      <c r="B16" s="220"/>
      <c r="C16" s="220"/>
      <c r="D16" s="151"/>
      <c r="E16" s="152" t="s">
        <v>361</v>
      </c>
      <c r="F16" s="153"/>
      <c r="G16" s="153"/>
      <c r="H16" s="153"/>
      <c r="I16" s="154"/>
      <c r="J16" s="154"/>
      <c r="K16" s="154"/>
      <c r="L16" s="154"/>
      <c r="M16" s="154"/>
      <c r="CA16" s="1"/>
      <c r="CB16" s="1"/>
      <c r="CC16" s="1"/>
      <c r="CD16" s="1"/>
    </row>
    <row r="17" spans="1:82" ht="19.5" customHeight="1">
      <c r="A17" s="58"/>
      <c r="B17" s="58"/>
      <c r="C17" s="58"/>
      <c r="D17" s="151"/>
      <c r="E17" s="152"/>
      <c r="F17" s="153"/>
      <c r="G17" s="153"/>
      <c r="H17" s="153"/>
      <c r="I17" s="154"/>
      <c r="J17" s="154"/>
      <c r="K17" s="154"/>
      <c r="L17" s="154"/>
      <c r="M17" s="154"/>
      <c r="CA17" s="1"/>
      <c r="CB17" s="1"/>
      <c r="CC17" s="1"/>
      <c r="CD17" s="1"/>
    </row>
    <row r="18" spans="1:13" ht="51" customHeight="1">
      <c r="A18" s="220" t="s">
        <v>59</v>
      </c>
      <c r="B18" s="220"/>
      <c r="C18" s="220"/>
      <c r="D18" s="151"/>
      <c r="E18" s="152" t="s">
        <v>361</v>
      </c>
      <c r="F18" s="153"/>
      <c r="G18" s="153"/>
      <c r="H18" s="155"/>
      <c r="I18" s="154"/>
      <c r="J18" s="154"/>
      <c r="K18" s="154"/>
      <c r="L18" s="154"/>
      <c r="M18" s="154"/>
    </row>
    <row r="19" spans="1:13" ht="23.25" customHeight="1">
      <c r="A19" s="58"/>
      <c r="B19" s="58"/>
      <c r="C19" s="58"/>
      <c r="D19" s="151"/>
      <c r="E19" s="152"/>
      <c r="F19" s="153"/>
      <c r="G19" s="153"/>
      <c r="H19" s="155"/>
      <c r="I19" s="154"/>
      <c r="J19" s="154"/>
      <c r="K19" s="154"/>
      <c r="L19" s="154"/>
      <c r="M19" s="154"/>
    </row>
    <row r="20" spans="1:13" ht="15">
      <c r="A20" s="210" t="s">
        <v>34</v>
      </c>
      <c r="B20" s="210"/>
      <c r="C20" s="210"/>
      <c r="D20" s="148">
        <f>D18+D16</f>
        <v>0</v>
      </c>
      <c r="E20" s="148" t="str">
        <f>E12</f>
        <v>X</v>
      </c>
      <c r="F20" s="148">
        <f aca="true" t="shared" si="1" ref="F20:K20">F12+F18+F16</f>
        <v>200000</v>
      </c>
      <c r="G20" s="148">
        <f t="shared" si="1"/>
        <v>0</v>
      </c>
      <c r="H20" s="148">
        <f t="shared" si="1"/>
        <v>0</v>
      </c>
      <c r="I20" s="148">
        <f t="shared" si="1"/>
        <v>0</v>
      </c>
      <c r="J20" s="148">
        <f t="shared" si="1"/>
        <v>0</v>
      </c>
      <c r="K20" s="148">
        <f t="shared" si="1"/>
        <v>0</v>
      </c>
      <c r="L20" s="148"/>
      <c r="M20" s="148">
        <f>M12+M18+M16</f>
        <v>200000</v>
      </c>
    </row>
    <row r="22" ht="12.75">
      <c r="M22" t="s">
        <v>506</v>
      </c>
    </row>
    <row r="23" ht="12.75">
      <c r="M23" t="s">
        <v>507</v>
      </c>
    </row>
    <row r="24" ht="12.75">
      <c r="M24" t="s">
        <v>508</v>
      </c>
    </row>
  </sheetData>
  <sheetProtection/>
  <mergeCells count="16">
    <mergeCell ref="K1:M4"/>
    <mergeCell ref="A18:C18"/>
    <mergeCell ref="A20:C20"/>
    <mergeCell ref="H9:L9"/>
    <mergeCell ref="G8:M8"/>
    <mergeCell ref="A12:C12"/>
    <mergeCell ref="A16:C16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2008-12-18T07:19:51Z</cp:lastPrinted>
  <dcterms:created xsi:type="dcterms:W3CDTF">1998-12-09T13:02:10Z</dcterms:created>
  <dcterms:modified xsi:type="dcterms:W3CDTF">2009-01-05T08:41:19Z</dcterms:modified>
  <cp:category/>
  <cp:version/>
  <cp:contentType/>
  <cp:contentStatus/>
</cp:coreProperties>
</file>