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732" activeTab="0"/>
  </bookViews>
  <sheets>
    <sheet name="2" sheetId="1" r:id="rId1"/>
    <sheet name="3" sheetId="2" r:id="rId2"/>
    <sheet name="4" sheetId="3" r:id="rId3"/>
    <sheet name="5" sheetId="4" r:id="rId4"/>
  </sheets>
  <definedNames>
    <definedName name="_xlnm.Print_Titles" localSheetId="0">'2'!$11:$11</definedName>
    <definedName name="_xlnm.Print_Titles" localSheetId="1">'3'!$10:$10</definedName>
    <definedName name="_xlnm.Print_Titles" localSheetId="2">'4'!$10:$10</definedName>
  </definedNames>
  <calcPr fullCalcOnLoad="1"/>
</workbook>
</file>

<file path=xl/sharedStrings.xml><?xml version="1.0" encoding="utf-8"?>
<sst xmlns="http://schemas.openxmlformats.org/spreadsheetml/2006/main" count="344" uniqueCount="136">
  <si>
    <t>4.</t>
  </si>
  <si>
    <t>Dział</t>
  </si>
  <si>
    <t>Rozdział</t>
  </si>
  <si>
    <t>§</t>
  </si>
  <si>
    <t>w tym:</t>
  </si>
  <si>
    <t>1.</t>
  </si>
  <si>
    <t>2.</t>
  </si>
  <si>
    <t>3.</t>
  </si>
  <si>
    <t>w tym źródła finansowania</t>
  </si>
  <si>
    <t>5.</t>
  </si>
  <si>
    <t>6.</t>
  </si>
  <si>
    <t>7.</t>
  </si>
  <si>
    <t>8.</t>
  </si>
  <si>
    <t>Rozdz.</t>
  </si>
  <si>
    <t>w złotych</t>
  </si>
  <si>
    <t>9.</t>
  </si>
  <si>
    <t>2008 r.</t>
  </si>
  <si>
    <t>Dochody i wydatki związane z realizacją zadań z zakresu administracji rządowej i innych zadań zleconych odrębnymi ustawami w 2007 r.</t>
  </si>
  <si>
    <t>2009 r.</t>
  </si>
  <si>
    <t>Lp.</t>
  </si>
  <si>
    <t>Łączne nakłady finansowe</t>
  </si>
  <si>
    <t>Jednostka org. realizująca zadanie lub koordynująca program</t>
  </si>
  <si>
    <t>rok budżetowy 2007 (8+9+10+11)</t>
  </si>
  <si>
    <t>Planowane wydatki</t>
  </si>
  <si>
    <t>z tego:</t>
  </si>
  <si>
    <t>Dochody i wydatki związane z realizacją zadań realizowanych na podstawie porozumień (umów) między jednostkami samorządu terytorialnego w 2007 r.</t>
  </si>
  <si>
    <t>wynagrodzenia</t>
  </si>
  <si>
    <t>pochodne od wynagrodzeń</t>
  </si>
  <si>
    <t>dotacje</t>
  </si>
  <si>
    <t>wydatki na obsługę długu (odsetki)</t>
  </si>
  <si>
    <t>Wydatki
bieżące</t>
  </si>
  <si>
    <t>Wydatki
majątkowe</t>
  </si>
  <si>
    <t>Wydatki
ogółem</t>
  </si>
  <si>
    <t>Dotacje
ogółem</t>
  </si>
  <si>
    <t>rok budżetowy 2007 (7+8+9+10)</t>
  </si>
  <si>
    <t>kredyty
i pożyczki</t>
  </si>
  <si>
    <t>środki wymienione
w art. 5 ust. 1 pkt 2 i 3 u.f.p.</t>
  </si>
  <si>
    <t>Nazwa zadania inwestycyjnego
i okres realizacji
(w latach)</t>
  </si>
  <si>
    <t>wydatki
z tytułu poręczeń
i gwarancji</t>
  </si>
  <si>
    <t>Ogółem</t>
  </si>
  <si>
    <t>wydatki poniesione do 31.12.2006 r.</t>
  </si>
  <si>
    <t>wydatki do poniesienia po 2009 roku</t>
  </si>
  <si>
    <t>dochody własne jst</t>
  </si>
  <si>
    <t>dotacje i środki pochodzące z innych  źr.*</t>
  </si>
  <si>
    <t>dotacje i środki pochodzące
z innych  źr.*</t>
  </si>
  <si>
    <t>X</t>
  </si>
  <si>
    <t>10.</t>
  </si>
  <si>
    <t>Nazwa zadania inwestycyjnego</t>
  </si>
  <si>
    <t>Budowa wodociągu w Krzyżanowicach Średnich</t>
  </si>
  <si>
    <t>Budowa wodociągu w Krzyżanowicach Dolnych</t>
  </si>
  <si>
    <t>Partycypacja w kosztach przebudowy ulicy Bat. Chłopskich w Pińczowie</t>
  </si>
  <si>
    <t>Ewidencja dróg gminnych</t>
  </si>
  <si>
    <t>Budowa ciągu pieszego tzw. Stoku - projekt</t>
  </si>
  <si>
    <t>Budowa ulicy Republiki Pińczowskiej (projekt)</t>
  </si>
  <si>
    <t>Dobudowa oświetlenia drogowego w Unikowie</t>
  </si>
  <si>
    <t>010</t>
  </si>
  <si>
    <t>01010</t>
  </si>
  <si>
    <t>600</t>
  </si>
  <si>
    <t>900</t>
  </si>
  <si>
    <t>Urząd Miejski w Pińczowie</t>
  </si>
  <si>
    <t>Razem dział 010</t>
  </si>
  <si>
    <t>Razem dział 600</t>
  </si>
  <si>
    <t>Razem dział 900</t>
  </si>
  <si>
    <t>A. 0    
B. 0
C. 0
D. 0</t>
  </si>
  <si>
    <t>Wykup gruntu</t>
  </si>
  <si>
    <t>A. 0     
B. 0
C. 0
D. 0</t>
  </si>
  <si>
    <t>Urząd Miejski Pińczów</t>
  </si>
  <si>
    <t>Razem dział 750</t>
  </si>
  <si>
    <t>Razem dział 700</t>
  </si>
  <si>
    <t>Wymiana okien w Urzędzie Miejskim w Pińczowie</t>
  </si>
  <si>
    <t>01095</t>
  </si>
  <si>
    <t>Razem dział 751</t>
  </si>
  <si>
    <t>Razem dział 852</t>
  </si>
  <si>
    <t>Kanalizacja ulicy Kluka w Pińczowie</t>
  </si>
  <si>
    <t>Wodociąg Borków</t>
  </si>
  <si>
    <t>Budowa wodociągu Mysiak</t>
  </si>
  <si>
    <t>Budowa wodociągu w miejscowości Mozgawa</t>
  </si>
  <si>
    <t>Razem dział 801</t>
  </si>
  <si>
    <t>Budowa wodociągu Gacki wieś</t>
  </si>
  <si>
    <t>Budowa wodociągu w miejscowości Bugaj</t>
  </si>
  <si>
    <t>Przebudowa drogi w Bogucicach (za szkołą)</t>
  </si>
  <si>
    <t>Przebudowa drogi Orkanów</t>
  </si>
  <si>
    <t>Budowa ulicy Reduty Mławskiej w Pińczowie</t>
  </si>
  <si>
    <t>Odbudowa infrastruktury drogowej - droga gminna Skrzypiów - Zakrzów - etap VII</t>
  </si>
  <si>
    <t>Budowa drogi na oś. Witosa w Pińczowie</t>
  </si>
  <si>
    <t>Program ciepłownictwa i termomodernizacji</t>
  </si>
  <si>
    <t>Mieszkania socjalne</t>
  </si>
  <si>
    <t>Przeprojektowanie projektu hali sportowej na salę gimnastyczną przy Szkole Podstawowej nr 1 w Pińczowie</t>
  </si>
  <si>
    <t>Budowa boisk sportowych przy Gimnazjum nr 1 w Pińczowie (projekt)</t>
  </si>
  <si>
    <t>Komputeryzacja Urzędu - projekt unijny</t>
  </si>
  <si>
    <t>Budowa ulicy Przemysłowej - projekt</t>
  </si>
  <si>
    <t>Budowa chodnika w Bogucicach - projekt</t>
  </si>
  <si>
    <t>Oczyszczalnie przydowowe</t>
  </si>
  <si>
    <t>Zadania inwestycyjne roczne w 2007 r.</t>
  </si>
  <si>
    <t>Razem dzial 921</t>
  </si>
  <si>
    <t>Plan wydatków na wieloletnie programy inwestycyjne w latach 2007 - 2009</t>
  </si>
  <si>
    <t>Rezem dział 926</t>
  </si>
  <si>
    <t>Ekorozwój Ponidzia - aktywizacja gospodarcza Gminy Pińczów poprzez budowę kanalizacji sanitarnej i sieci wodociągowej północnej części Gminy Pińczów - etap II</t>
  </si>
  <si>
    <t>Budowa oświetlenia drogowego wzdłuż drogi nr 766 w miejscowości Brzeście (droga wojewódzka)</t>
  </si>
  <si>
    <t>Zakup pieca CO dla Szkoły Podstawowej w Zagości</t>
  </si>
  <si>
    <t xml:space="preserve">Załącznik nr 3                                                                                                              do uchwały Rady Miejskiej nr …………….. .... z dnia ………………….….                              w sprawie zmian w budżecie Gminy na 2007 </t>
  </si>
  <si>
    <t>Przebudowa dróg w Koperni</t>
  </si>
  <si>
    <t>Budowa hali widowiskowo-sportowej i otwartej uzupełniającej infrastrultury sportowo-rekreacyjnej z niezbędną infrastrukturą techniczną na nieruchomościach położonych w Pińczowie obręb 12 stanowiących własność Powiatu i Gminy</t>
  </si>
  <si>
    <t>Budowa wodociągu w miejscowości Kowala</t>
  </si>
  <si>
    <t>Przebudowa drogi do oś. Witosa</t>
  </si>
  <si>
    <t>Budowa oświetlenia drogowego przy drodze powiatowej Pińczów-Skowronno Dolne</t>
  </si>
  <si>
    <t>Budowa oświetlenia drogowego w Podłężu</t>
  </si>
  <si>
    <t>Budowa oświetlenia ulicznego w miejscowości Marzęcin</t>
  </si>
  <si>
    <t>Przebudowa drogi wraz z budową chodnika i parkingu na osiedlu Gacki</t>
  </si>
  <si>
    <t>Budowa dojścia od ul. Republiki Pińczowskiej do obiektów Gimnazjum nr 2 im. Adolfa Dygasińskiego w Pińczowie przy ul. 1 Maja 5a</t>
  </si>
  <si>
    <t xml:space="preserve">Załącznik nr 4                                                                                                              do uchwały Rady Miejskiej nr …………….... z dnia ……………….          w sprawie zmian w budżecie Gminy na 2007 </t>
  </si>
  <si>
    <t>Przebudowa oświetlenia na Placu Konstytucji 3 Maja</t>
  </si>
  <si>
    <t>Budowa oświetlenia ulicznego wzdłuż ul. 3 Maja w Pińczowie</t>
  </si>
  <si>
    <t>Zmiana sposobu użytkowania budynku po byłej siedzibie Ośrodka Weterynarii w Leszczach na odrębne lokale socjalne</t>
  </si>
  <si>
    <t>Wymiana stropów i pokrycia dachowego Szkoły Podstawowej Nr 1 w Pińczowie</t>
  </si>
  <si>
    <t>Razem dział 800</t>
  </si>
  <si>
    <t>Przebudowa ulicy Polnej w Pińczowie</t>
  </si>
  <si>
    <t>Przebudowa chodnika na ulicy Wdowiej w Pińczowie</t>
  </si>
  <si>
    <t>Dokończenie przebudowy chodnika na ul. Klasztornej w Pińczowie</t>
  </si>
  <si>
    <t>Przebudowa ulicy 7 Źrodeł w Pińczowie</t>
  </si>
  <si>
    <t>Budowa zjazdu wraz z przebudową układu komunikacyjnego przy Gimnazjum nr 1 w Pińczowie</t>
  </si>
  <si>
    <t>Przebudowa drogi Zagorzyce-Teresów</t>
  </si>
  <si>
    <t>Budowa oświetlenia drogowego w Szczypcu</t>
  </si>
  <si>
    <t>Wymiana kanalizacji deszczowej na ul. Pałęki</t>
  </si>
  <si>
    <t>Budowa ulicy Łąkowej (dokończenie)</t>
  </si>
  <si>
    <t>Budowa ulicy Grodziskowej wraz z łącznikiem do ul. Grunwaldzkiej w Pińczowie - projekt i wykonanie</t>
  </si>
  <si>
    <t>Przebudowa oświetlenia na oś. Grodzisko w Pińczowie</t>
  </si>
  <si>
    <t>Przebudowa kotłowni opalanej koksem na gazową na ul. Dygasińskiego w Pińczowie</t>
  </si>
  <si>
    <t>Przebudowa ulicy Szarych Szeregów w Pińczowie</t>
  </si>
  <si>
    <t>Przebudowa, modernizacja i wyposażenie Pińczowskiego Samorzadowego Centrum Kultury w Pińczowie</t>
  </si>
  <si>
    <t xml:space="preserve">Załącznik nr 5                                                                                                              do uchwały Rady Miejskiej nr …………........                             z dnia ………………….….                                                 w sprawie zmian w budżecie Gminy na 2007 </t>
  </si>
  <si>
    <t>Załącznik nr 12 do Uchwały Nr VII/36/2007 Rady Miejskiej w Pińczowie z dnia 28 lutego 2007r.</t>
  </si>
  <si>
    <t>Przewodniczący</t>
  </si>
  <si>
    <t>Rady Miejskiej</t>
  </si>
  <si>
    <t>Marek Omasta</t>
  </si>
  <si>
    <t xml:space="preserve">Załącznik nr 2                                                                                                              do uchwały Rady Miejskiej nr XII/82/07 z dnia 28 czerwca 2007 r.                             w sprawie zmian w budżecie Gminy na 2007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</si>
</sst>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5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8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1" fillId="0" borderId="1" xfId="0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3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3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14" fillId="0" borderId="1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3" fontId="0" fillId="0" borderId="1" xfId="0" applyNumberFormat="1" applyFill="1" applyBorder="1" applyAlignment="1">
      <alignment vertical="center"/>
    </xf>
    <xf numFmtId="3" fontId="4" fillId="0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vertical="center"/>
    </xf>
    <xf numFmtId="0" fontId="11" fillId="0" borderId="1" xfId="0" applyFont="1" applyBorder="1" applyAlignment="1">
      <alignment horizontal="left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3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3" fontId="0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3" fontId="7" fillId="0" borderId="1" xfId="0" applyNumberFormat="1" applyFont="1" applyBorder="1" applyAlignment="1">
      <alignment horizontal="center" vertical="center"/>
    </xf>
    <xf numFmtId="3" fontId="0" fillId="0" borderId="2" xfId="0" applyNumberFormat="1" applyBorder="1" applyAlignment="1">
      <alignment vertical="center"/>
    </xf>
    <xf numFmtId="3" fontId="0" fillId="0" borderId="3" xfId="0" applyNumberForma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0" fontId="0" fillId="0" borderId="0" xfId="0" applyNumberFormat="1" applyAlignment="1">
      <alignment horizontal="left" wrapText="1"/>
    </xf>
    <xf numFmtId="0" fontId="2" fillId="0" borderId="5" xfId="0" applyFont="1" applyBorder="1" applyAlignment="1">
      <alignment horizontal="center" vertical="center"/>
    </xf>
    <xf numFmtId="0" fontId="0" fillId="0" borderId="0" xfId="0" applyNumberFormat="1" applyAlignment="1">
      <alignment horizontal="left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3" fontId="0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tabSelected="1" workbookViewId="0" topLeftCell="A37">
      <selection activeCell="K1" sqref="K1:O2"/>
    </sheetView>
  </sheetViews>
  <sheetFormatPr defaultColWidth="9.00390625" defaultRowHeight="12.75"/>
  <cols>
    <col min="1" max="1" width="5.625" style="42" customWidth="1"/>
    <col min="2" max="2" width="4.875" style="51" bestFit="1" customWidth="1"/>
    <col min="3" max="3" width="5.875" style="51" customWidth="1"/>
    <col min="4" max="4" width="15.125" style="42" customWidth="1"/>
    <col min="5" max="5" width="10.625" style="42" customWidth="1"/>
    <col min="6" max="7" width="11.25390625" style="42" customWidth="1"/>
    <col min="8" max="8" width="10.375" style="42" customWidth="1"/>
    <col min="9" max="9" width="9.00390625" style="42" customWidth="1"/>
    <col min="10" max="10" width="11.00390625" style="42" customWidth="1"/>
    <col min="11" max="11" width="12.875" style="42" customWidth="1"/>
    <col min="12" max="12" width="10.625" style="42" customWidth="1"/>
    <col min="13" max="13" width="10.75390625" style="42" customWidth="1"/>
    <col min="14" max="14" width="10.25390625" style="42" customWidth="1"/>
    <col min="15" max="15" width="16.75390625" style="42" customWidth="1"/>
    <col min="16" max="16384" width="9.125" style="42" customWidth="1"/>
  </cols>
  <sheetData>
    <row r="1" spans="2:15" s="44" customFormat="1" ht="12.75" customHeight="1">
      <c r="B1" s="49"/>
      <c r="C1" s="49"/>
      <c r="K1" s="68" t="s">
        <v>135</v>
      </c>
      <c r="L1" s="68"/>
      <c r="M1" s="68"/>
      <c r="N1" s="68"/>
      <c r="O1" s="68"/>
    </row>
    <row r="2" spans="2:15" s="44" customFormat="1" ht="30.75" customHeight="1">
      <c r="B2" s="49"/>
      <c r="C2" s="49"/>
      <c r="K2" s="68"/>
      <c r="L2" s="68"/>
      <c r="M2" s="68"/>
      <c r="N2" s="68"/>
      <c r="O2" s="68"/>
    </row>
    <row r="3" spans="2:15" s="44" customFormat="1" ht="12.75">
      <c r="B3" s="49"/>
      <c r="C3" s="49"/>
      <c r="L3" s="43"/>
      <c r="M3" s="47"/>
      <c r="N3" s="43"/>
      <c r="O3" s="43"/>
    </row>
    <row r="4" spans="1:15" s="5" customFormat="1" ht="18">
      <c r="A4" s="70" t="s">
        <v>95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</row>
    <row r="5" spans="1:15" s="5" customFormat="1" ht="10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3" t="s">
        <v>14</v>
      </c>
    </row>
    <row r="6" spans="1:15" s="10" customFormat="1" ht="19.5" customHeight="1">
      <c r="A6" s="71" t="s">
        <v>19</v>
      </c>
      <c r="B6" s="71" t="s">
        <v>1</v>
      </c>
      <c r="C6" s="71" t="s">
        <v>13</v>
      </c>
      <c r="D6" s="67" t="s">
        <v>37</v>
      </c>
      <c r="E6" s="67" t="s">
        <v>20</v>
      </c>
      <c r="F6" s="67" t="s">
        <v>40</v>
      </c>
      <c r="G6" s="67" t="s">
        <v>23</v>
      </c>
      <c r="H6" s="67"/>
      <c r="I6" s="67"/>
      <c r="J6" s="67"/>
      <c r="K6" s="67"/>
      <c r="L6" s="67"/>
      <c r="M6" s="67"/>
      <c r="N6" s="67"/>
      <c r="O6" s="67" t="s">
        <v>21</v>
      </c>
    </row>
    <row r="7" spans="1:15" s="10" customFormat="1" ht="19.5" customHeight="1">
      <c r="A7" s="71"/>
      <c r="B7" s="71"/>
      <c r="C7" s="71"/>
      <c r="D7" s="67"/>
      <c r="E7" s="67"/>
      <c r="F7" s="67"/>
      <c r="G7" s="67" t="s">
        <v>22</v>
      </c>
      <c r="H7" s="67" t="s">
        <v>8</v>
      </c>
      <c r="I7" s="67"/>
      <c r="J7" s="67"/>
      <c r="K7" s="67"/>
      <c r="L7" s="67" t="s">
        <v>16</v>
      </c>
      <c r="M7" s="67" t="s">
        <v>18</v>
      </c>
      <c r="N7" s="67" t="s">
        <v>41</v>
      </c>
      <c r="O7" s="67"/>
    </row>
    <row r="8" spans="1:15" s="10" customFormat="1" ht="29.25" customHeight="1">
      <c r="A8" s="71"/>
      <c r="B8" s="71"/>
      <c r="C8" s="71"/>
      <c r="D8" s="67"/>
      <c r="E8" s="67"/>
      <c r="F8" s="67"/>
      <c r="G8" s="67"/>
      <c r="H8" s="67" t="s">
        <v>42</v>
      </c>
      <c r="I8" s="67" t="s">
        <v>35</v>
      </c>
      <c r="J8" s="67" t="s">
        <v>43</v>
      </c>
      <c r="K8" s="67" t="s">
        <v>36</v>
      </c>
      <c r="L8" s="67"/>
      <c r="M8" s="67"/>
      <c r="N8" s="67"/>
      <c r="O8" s="67"/>
    </row>
    <row r="9" spans="1:15" s="10" customFormat="1" ht="19.5" customHeight="1">
      <c r="A9" s="71"/>
      <c r="B9" s="71"/>
      <c r="C9" s="71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</row>
    <row r="10" spans="1:15" s="10" customFormat="1" ht="19.5" customHeight="1">
      <c r="A10" s="71"/>
      <c r="B10" s="71"/>
      <c r="C10" s="71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</row>
    <row r="11" spans="1:15" s="5" customFormat="1" ht="12.75" customHeight="1">
      <c r="A11" s="27">
        <v>1</v>
      </c>
      <c r="B11" s="27">
        <v>2</v>
      </c>
      <c r="C11" s="27">
        <v>3</v>
      </c>
      <c r="D11" s="27">
        <v>4</v>
      </c>
      <c r="E11" s="27">
        <v>5</v>
      </c>
      <c r="F11" s="27">
        <v>6</v>
      </c>
      <c r="G11" s="27">
        <v>7</v>
      </c>
      <c r="H11" s="27">
        <v>8</v>
      </c>
      <c r="I11" s="27">
        <v>9</v>
      </c>
      <c r="J11" s="27">
        <v>10</v>
      </c>
      <c r="K11" s="27">
        <v>11</v>
      </c>
      <c r="L11" s="27">
        <v>12</v>
      </c>
      <c r="M11" s="27">
        <v>13</v>
      </c>
      <c r="N11" s="27"/>
      <c r="O11" s="27">
        <v>13</v>
      </c>
    </row>
    <row r="12" spans="1:15" ht="51" customHeight="1">
      <c r="A12" s="20" t="s">
        <v>5</v>
      </c>
      <c r="B12" s="50" t="s">
        <v>55</v>
      </c>
      <c r="C12" s="50" t="s">
        <v>56</v>
      </c>
      <c r="D12" s="13" t="s">
        <v>48</v>
      </c>
      <c r="E12" s="21">
        <f>G12+L12+M12+N12+F12</f>
        <v>213000</v>
      </c>
      <c r="F12" s="21">
        <v>0</v>
      </c>
      <c r="G12" s="21">
        <v>23000</v>
      </c>
      <c r="H12" s="21">
        <f>G12</f>
        <v>23000</v>
      </c>
      <c r="I12" s="21">
        <v>0</v>
      </c>
      <c r="J12" s="15" t="s">
        <v>63</v>
      </c>
      <c r="K12" s="21">
        <v>0</v>
      </c>
      <c r="L12" s="21">
        <v>190000</v>
      </c>
      <c r="M12" s="21">
        <v>0</v>
      </c>
      <c r="N12" s="21">
        <v>0</v>
      </c>
      <c r="O12" s="14" t="s">
        <v>59</v>
      </c>
    </row>
    <row r="13" spans="1:15" ht="51">
      <c r="A13" s="20" t="s">
        <v>6</v>
      </c>
      <c r="B13" s="50" t="s">
        <v>55</v>
      </c>
      <c r="C13" s="50" t="s">
        <v>56</v>
      </c>
      <c r="D13" s="13" t="s">
        <v>49</v>
      </c>
      <c r="E13" s="21">
        <f aca="true" t="shared" si="0" ref="E13:E19">G13+L13+M13+N13+F13</f>
        <v>194000</v>
      </c>
      <c r="F13" s="21">
        <v>0</v>
      </c>
      <c r="G13" s="21">
        <v>14000</v>
      </c>
      <c r="H13" s="21">
        <f>G13</f>
        <v>14000</v>
      </c>
      <c r="I13" s="21">
        <v>0</v>
      </c>
      <c r="J13" s="15" t="s">
        <v>63</v>
      </c>
      <c r="K13" s="21">
        <v>0</v>
      </c>
      <c r="L13" s="21">
        <v>180000</v>
      </c>
      <c r="M13" s="21">
        <v>0</v>
      </c>
      <c r="N13" s="21">
        <v>0</v>
      </c>
      <c r="O13" s="14" t="s">
        <v>59</v>
      </c>
    </row>
    <row r="14" spans="1:15" ht="51">
      <c r="A14" s="20" t="s">
        <v>7</v>
      </c>
      <c r="B14" s="50" t="s">
        <v>55</v>
      </c>
      <c r="C14" s="50" t="s">
        <v>56</v>
      </c>
      <c r="D14" s="13" t="s">
        <v>75</v>
      </c>
      <c r="E14" s="21">
        <f t="shared" si="0"/>
        <v>88500</v>
      </c>
      <c r="F14" s="21">
        <v>0</v>
      </c>
      <c r="G14" s="21">
        <v>8500</v>
      </c>
      <c r="H14" s="21">
        <v>8500</v>
      </c>
      <c r="I14" s="21">
        <v>0</v>
      </c>
      <c r="J14" s="15" t="s">
        <v>63</v>
      </c>
      <c r="K14" s="21">
        <v>0</v>
      </c>
      <c r="L14" s="21">
        <v>80000</v>
      </c>
      <c r="M14" s="21">
        <v>0</v>
      </c>
      <c r="N14" s="21">
        <v>0</v>
      </c>
      <c r="O14" s="14" t="s">
        <v>59</v>
      </c>
    </row>
    <row r="15" spans="1:15" ht="51">
      <c r="A15" s="20" t="s">
        <v>0</v>
      </c>
      <c r="B15" s="50" t="s">
        <v>55</v>
      </c>
      <c r="C15" s="50" t="s">
        <v>56</v>
      </c>
      <c r="D15" s="13" t="s">
        <v>74</v>
      </c>
      <c r="E15" s="21">
        <f t="shared" si="0"/>
        <v>192500</v>
      </c>
      <c r="F15" s="21">
        <v>0</v>
      </c>
      <c r="G15" s="21">
        <v>12500</v>
      </c>
      <c r="H15" s="21">
        <v>12500</v>
      </c>
      <c r="I15" s="21">
        <v>0</v>
      </c>
      <c r="J15" s="15" t="s">
        <v>63</v>
      </c>
      <c r="K15" s="21">
        <v>0</v>
      </c>
      <c r="L15" s="21">
        <v>180000</v>
      </c>
      <c r="M15" s="21">
        <v>0</v>
      </c>
      <c r="N15" s="21">
        <v>0</v>
      </c>
      <c r="O15" s="14" t="s">
        <v>59</v>
      </c>
    </row>
    <row r="16" spans="1:15" ht="52.5" customHeight="1">
      <c r="A16" s="20" t="s">
        <v>9</v>
      </c>
      <c r="B16" s="50" t="s">
        <v>55</v>
      </c>
      <c r="C16" s="50" t="s">
        <v>56</v>
      </c>
      <c r="D16" s="13" t="s">
        <v>78</v>
      </c>
      <c r="E16" s="21">
        <f t="shared" si="0"/>
        <v>180000</v>
      </c>
      <c r="F16" s="21">
        <v>0</v>
      </c>
      <c r="G16" s="21">
        <v>30000</v>
      </c>
      <c r="H16" s="21">
        <v>30000</v>
      </c>
      <c r="I16" s="21">
        <v>0</v>
      </c>
      <c r="J16" s="15" t="s">
        <v>63</v>
      </c>
      <c r="K16" s="21">
        <v>0</v>
      </c>
      <c r="L16" s="21">
        <v>30000</v>
      </c>
      <c r="M16" s="21">
        <v>120000</v>
      </c>
      <c r="N16" s="21">
        <v>0</v>
      </c>
      <c r="O16" s="14" t="s">
        <v>59</v>
      </c>
    </row>
    <row r="17" spans="1:15" ht="51">
      <c r="A17" s="20" t="s">
        <v>10</v>
      </c>
      <c r="B17" s="50" t="s">
        <v>55</v>
      </c>
      <c r="C17" s="50" t="s">
        <v>56</v>
      </c>
      <c r="D17" s="13" t="s">
        <v>79</v>
      </c>
      <c r="E17" s="21">
        <f t="shared" si="0"/>
        <v>220000</v>
      </c>
      <c r="F17" s="21">
        <v>0</v>
      </c>
      <c r="G17" s="21">
        <v>30000</v>
      </c>
      <c r="H17" s="21">
        <v>30000</v>
      </c>
      <c r="I17" s="21">
        <v>0</v>
      </c>
      <c r="J17" s="15" t="s">
        <v>63</v>
      </c>
      <c r="K17" s="21">
        <v>0</v>
      </c>
      <c r="L17" s="21">
        <v>30000</v>
      </c>
      <c r="M17" s="21">
        <v>160000</v>
      </c>
      <c r="N17" s="21">
        <v>0</v>
      </c>
      <c r="O17" s="14" t="s">
        <v>59</v>
      </c>
    </row>
    <row r="18" spans="1:15" ht="51">
      <c r="A18" s="20" t="s">
        <v>11</v>
      </c>
      <c r="B18" s="50" t="s">
        <v>55</v>
      </c>
      <c r="C18" s="50" t="s">
        <v>56</v>
      </c>
      <c r="D18" s="13" t="s">
        <v>76</v>
      </c>
      <c r="E18" s="21">
        <f t="shared" si="0"/>
        <v>320000</v>
      </c>
      <c r="F18" s="21">
        <v>0</v>
      </c>
      <c r="G18" s="21">
        <v>50000</v>
      </c>
      <c r="H18" s="21">
        <v>50000</v>
      </c>
      <c r="I18" s="21">
        <v>0</v>
      </c>
      <c r="J18" s="15" t="s">
        <v>63</v>
      </c>
      <c r="K18" s="21">
        <v>0</v>
      </c>
      <c r="L18" s="21">
        <v>50000</v>
      </c>
      <c r="M18" s="21">
        <v>220000</v>
      </c>
      <c r="N18" s="21">
        <v>0</v>
      </c>
      <c r="O18" s="14" t="s">
        <v>59</v>
      </c>
    </row>
    <row r="19" spans="1:15" ht="158.25" customHeight="1">
      <c r="A19" s="20" t="s">
        <v>12</v>
      </c>
      <c r="B19" s="50" t="s">
        <v>55</v>
      </c>
      <c r="C19" s="50" t="s">
        <v>56</v>
      </c>
      <c r="D19" s="13" t="s">
        <v>97</v>
      </c>
      <c r="E19" s="21">
        <f t="shared" si="0"/>
        <v>2111000</v>
      </c>
      <c r="F19" s="21">
        <v>0</v>
      </c>
      <c r="G19" s="21">
        <v>111000</v>
      </c>
      <c r="H19" s="21">
        <v>111000</v>
      </c>
      <c r="I19" s="21">
        <v>0</v>
      </c>
      <c r="J19" s="15" t="s">
        <v>63</v>
      </c>
      <c r="K19" s="21">
        <v>0</v>
      </c>
      <c r="L19" s="21">
        <v>0</v>
      </c>
      <c r="M19" s="21">
        <v>1000000</v>
      </c>
      <c r="N19" s="21">
        <v>1000000</v>
      </c>
      <c r="O19" s="14" t="s">
        <v>59</v>
      </c>
    </row>
    <row r="20" spans="1:15" ht="60.75" customHeight="1">
      <c r="A20" s="20" t="s">
        <v>15</v>
      </c>
      <c r="B20" s="50" t="s">
        <v>55</v>
      </c>
      <c r="C20" s="50" t="s">
        <v>56</v>
      </c>
      <c r="D20" s="37" t="s">
        <v>92</v>
      </c>
      <c r="E20" s="21">
        <v>272000</v>
      </c>
      <c r="F20" s="21">
        <v>0</v>
      </c>
      <c r="G20" s="21">
        <v>222000</v>
      </c>
      <c r="H20" s="21">
        <v>0</v>
      </c>
      <c r="I20" s="21">
        <v>222000</v>
      </c>
      <c r="J20" s="15" t="s">
        <v>63</v>
      </c>
      <c r="K20" s="21">
        <v>0</v>
      </c>
      <c r="L20" s="21">
        <v>50000</v>
      </c>
      <c r="M20" s="21">
        <v>0</v>
      </c>
      <c r="N20" s="21">
        <v>0</v>
      </c>
      <c r="O20" s="14" t="s">
        <v>59</v>
      </c>
    </row>
    <row r="21" spans="1:15" ht="72" customHeight="1">
      <c r="A21" s="20" t="s">
        <v>46</v>
      </c>
      <c r="B21" s="50" t="s">
        <v>55</v>
      </c>
      <c r="C21" s="50" t="s">
        <v>56</v>
      </c>
      <c r="D21" s="37" t="s">
        <v>103</v>
      </c>
      <c r="E21" s="21">
        <v>300000</v>
      </c>
      <c r="F21" s="21">
        <v>0</v>
      </c>
      <c r="G21" s="21">
        <v>50000</v>
      </c>
      <c r="H21" s="21">
        <v>50000</v>
      </c>
      <c r="I21" s="21">
        <v>0</v>
      </c>
      <c r="J21" s="15" t="s">
        <v>63</v>
      </c>
      <c r="K21" s="21">
        <v>0</v>
      </c>
      <c r="L21" s="21">
        <v>30000</v>
      </c>
      <c r="M21" s="21">
        <v>220000</v>
      </c>
      <c r="N21" s="21">
        <v>0</v>
      </c>
      <c r="O21" s="14" t="s">
        <v>59</v>
      </c>
    </row>
    <row r="22" spans="1:15" s="16" customFormat="1" ht="18" customHeight="1">
      <c r="A22" s="69" t="s">
        <v>60</v>
      </c>
      <c r="B22" s="69"/>
      <c r="C22" s="69"/>
      <c r="D22" s="69"/>
      <c r="E22" s="22">
        <f>E19+E18+E17+E16+E15+E14+E13+E12+E20+E21</f>
        <v>4091000</v>
      </c>
      <c r="F22" s="22">
        <f>F19+F18+F17+F16+F15+F14+F13+F12+F20+F21</f>
        <v>0</v>
      </c>
      <c r="G22" s="22">
        <f>G19+G18+G17+G16+G15+G14+G13+G12+G20+G21</f>
        <v>551000</v>
      </c>
      <c r="H22" s="22">
        <f>H19+H18+H17+H16+H15+H14+H13+H12+H20+H21</f>
        <v>329000</v>
      </c>
      <c r="I22" s="22">
        <f>I19+I18+I17+I16+I15+I14+I13+I12+I20+I21</f>
        <v>222000</v>
      </c>
      <c r="J22" s="22" t="s">
        <v>45</v>
      </c>
      <c r="K22" s="22">
        <f>K19+K18+K17+K16+K15+K14+K13+K12+K20+K21</f>
        <v>0</v>
      </c>
      <c r="L22" s="22">
        <f>L19+L18+L17+L16+L15+L14+L13+L12+L20+L21</f>
        <v>820000</v>
      </c>
      <c r="M22" s="22">
        <f>M19+M18+M17+M16+M15+M14+M13+M12+M20+M21</f>
        <v>1720000</v>
      </c>
      <c r="N22" s="22">
        <f>N19+N18+N17+N16+N15+N14+N13+N12+N20+N21</f>
        <v>1000000</v>
      </c>
      <c r="O22" s="17" t="s">
        <v>45</v>
      </c>
    </row>
    <row r="23" spans="1:15" ht="70.5" customHeight="1">
      <c r="A23" s="20">
        <v>11</v>
      </c>
      <c r="B23" s="50" t="s">
        <v>57</v>
      </c>
      <c r="C23" s="20">
        <v>60013</v>
      </c>
      <c r="D23" s="15" t="s">
        <v>50</v>
      </c>
      <c r="E23" s="21">
        <v>378815</v>
      </c>
      <c r="F23" s="21">
        <v>0</v>
      </c>
      <c r="G23" s="21">
        <v>80000</v>
      </c>
      <c r="H23" s="21">
        <f>G23</f>
        <v>80000</v>
      </c>
      <c r="I23" s="21">
        <v>0</v>
      </c>
      <c r="J23" s="15" t="s">
        <v>63</v>
      </c>
      <c r="K23" s="21">
        <v>0</v>
      </c>
      <c r="L23" s="21">
        <f>E23-G23</f>
        <v>298815</v>
      </c>
      <c r="M23" s="21">
        <v>0</v>
      </c>
      <c r="N23" s="21">
        <v>0</v>
      </c>
      <c r="O23" s="14" t="s">
        <v>59</v>
      </c>
    </row>
    <row r="24" spans="1:15" ht="51">
      <c r="A24" s="20">
        <v>12</v>
      </c>
      <c r="B24" s="50" t="s">
        <v>57</v>
      </c>
      <c r="C24" s="20">
        <v>60016</v>
      </c>
      <c r="D24" s="15" t="s">
        <v>51</v>
      </c>
      <c r="E24" s="21">
        <f>G24+L24+M24+N24+F24</f>
        <v>144255.5</v>
      </c>
      <c r="F24" s="21">
        <v>44255.5</v>
      </c>
      <c r="G24" s="21">
        <v>50000</v>
      </c>
      <c r="H24" s="21">
        <f>G24</f>
        <v>50000</v>
      </c>
      <c r="I24" s="21">
        <v>0</v>
      </c>
      <c r="J24" s="15" t="s">
        <v>63</v>
      </c>
      <c r="K24" s="21">
        <v>0</v>
      </c>
      <c r="L24" s="21">
        <v>50000</v>
      </c>
      <c r="M24" s="21">
        <v>0</v>
      </c>
      <c r="N24" s="21">
        <v>0</v>
      </c>
      <c r="O24" s="14" t="s">
        <v>59</v>
      </c>
    </row>
    <row r="25" spans="1:15" ht="51">
      <c r="A25" s="20">
        <v>13</v>
      </c>
      <c r="B25" s="50" t="s">
        <v>57</v>
      </c>
      <c r="C25" s="20">
        <v>60016</v>
      </c>
      <c r="D25" s="15" t="s">
        <v>52</v>
      </c>
      <c r="E25" s="21">
        <f aca="true" t="shared" si="1" ref="E25:E44">G25+L25+M25+N25+F25</f>
        <v>385062</v>
      </c>
      <c r="F25" s="21">
        <v>62</v>
      </c>
      <c r="G25" s="21">
        <v>385000</v>
      </c>
      <c r="H25" s="21">
        <f>G25-I25</f>
        <v>385000</v>
      </c>
      <c r="I25" s="21">
        <v>0</v>
      </c>
      <c r="J25" s="15" t="s">
        <v>63</v>
      </c>
      <c r="K25" s="21">
        <v>0</v>
      </c>
      <c r="L25" s="21">
        <v>0</v>
      </c>
      <c r="M25" s="21">
        <v>0</v>
      </c>
      <c r="N25" s="21">
        <v>0</v>
      </c>
      <c r="O25" s="14" t="s">
        <v>59</v>
      </c>
    </row>
    <row r="26" spans="1:15" ht="51">
      <c r="A26" s="20">
        <v>14</v>
      </c>
      <c r="B26" s="50" t="s">
        <v>57</v>
      </c>
      <c r="C26" s="20">
        <v>60016</v>
      </c>
      <c r="D26" s="15" t="s">
        <v>53</v>
      </c>
      <c r="E26" s="21">
        <f t="shared" si="1"/>
        <v>80000</v>
      </c>
      <c r="F26" s="21">
        <v>20000</v>
      </c>
      <c r="G26" s="21">
        <v>60000</v>
      </c>
      <c r="H26" s="21">
        <f>G26</f>
        <v>60000</v>
      </c>
      <c r="I26" s="21">
        <v>0</v>
      </c>
      <c r="J26" s="15" t="s">
        <v>63</v>
      </c>
      <c r="K26" s="21">
        <v>0</v>
      </c>
      <c r="L26" s="21">
        <v>0</v>
      </c>
      <c r="M26" s="21">
        <v>0</v>
      </c>
      <c r="N26" s="21">
        <v>0</v>
      </c>
      <c r="O26" s="14" t="s">
        <v>59</v>
      </c>
    </row>
    <row r="27" spans="1:15" ht="89.25">
      <c r="A27" s="20">
        <v>15</v>
      </c>
      <c r="B27" s="50" t="s">
        <v>57</v>
      </c>
      <c r="C27" s="20">
        <v>60016</v>
      </c>
      <c r="D27" s="15" t="s">
        <v>125</v>
      </c>
      <c r="E27" s="21">
        <f>F27+G27+L27+M27</f>
        <v>406000</v>
      </c>
      <c r="F27" s="21">
        <v>26000</v>
      </c>
      <c r="G27" s="21">
        <f>74000+6000</f>
        <v>80000</v>
      </c>
      <c r="H27" s="21">
        <f>G27</f>
        <v>80000</v>
      </c>
      <c r="I27" s="21">
        <v>0</v>
      </c>
      <c r="J27" s="15" t="s">
        <v>63</v>
      </c>
      <c r="K27" s="21">
        <v>0</v>
      </c>
      <c r="L27" s="21">
        <v>100000</v>
      </c>
      <c r="M27" s="21">
        <v>200000</v>
      </c>
      <c r="N27" s="21">
        <v>0</v>
      </c>
      <c r="O27" s="14" t="s">
        <v>59</v>
      </c>
    </row>
    <row r="28" spans="1:15" ht="51">
      <c r="A28" s="20">
        <v>16</v>
      </c>
      <c r="B28" s="50" t="s">
        <v>57</v>
      </c>
      <c r="C28" s="20">
        <v>60016</v>
      </c>
      <c r="D28" s="15" t="s">
        <v>84</v>
      </c>
      <c r="E28" s="21">
        <f t="shared" si="1"/>
        <v>505000</v>
      </c>
      <c r="F28" s="21">
        <v>0</v>
      </c>
      <c r="G28" s="21">
        <f>50000-45000</f>
        <v>5000</v>
      </c>
      <c r="H28" s="21">
        <f>50000-45000</f>
        <v>5000</v>
      </c>
      <c r="I28" s="21">
        <v>0</v>
      </c>
      <c r="J28" s="15" t="s">
        <v>63</v>
      </c>
      <c r="K28" s="21">
        <v>0</v>
      </c>
      <c r="L28" s="21">
        <v>500000</v>
      </c>
      <c r="M28" s="21">
        <v>0</v>
      </c>
      <c r="N28" s="21">
        <v>0</v>
      </c>
      <c r="O28" s="14" t="s">
        <v>59</v>
      </c>
    </row>
    <row r="29" spans="1:15" ht="51">
      <c r="A29" s="20">
        <v>17</v>
      </c>
      <c r="B29" s="50" t="s">
        <v>57</v>
      </c>
      <c r="C29" s="20">
        <v>60016</v>
      </c>
      <c r="D29" s="15" t="s">
        <v>104</v>
      </c>
      <c r="E29" s="21">
        <f>G29+L29</f>
        <v>190000</v>
      </c>
      <c r="F29" s="21">
        <v>0</v>
      </c>
      <c r="G29" s="21">
        <f>45000+45000</f>
        <v>90000</v>
      </c>
      <c r="H29" s="21">
        <f>45000+45000</f>
        <v>90000</v>
      </c>
      <c r="I29" s="21">
        <v>0</v>
      </c>
      <c r="J29" s="15" t="s">
        <v>63</v>
      </c>
      <c r="K29" s="21">
        <v>0</v>
      </c>
      <c r="L29" s="21">
        <v>100000</v>
      </c>
      <c r="M29" s="21">
        <v>0</v>
      </c>
      <c r="N29" s="21">
        <v>0</v>
      </c>
      <c r="O29" s="14" t="s">
        <v>59</v>
      </c>
    </row>
    <row r="30" spans="1:15" ht="51">
      <c r="A30" s="20">
        <v>18</v>
      </c>
      <c r="B30" s="26">
        <v>600</v>
      </c>
      <c r="C30" s="26">
        <v>60016</v>
      </c>
      <c r="D30" s="13" t="s">
        <v>90</v>
      </c>
      <c r="E30" s="21">
        <f t="shared" si="1"/>
        <v>100218.55</v>
      </c>
      <c r="F30" s="21">
        <v>218.55</v>
      </c>
      <c r="G30" s="48">
        <v>100000</v>
      </c>
      <c r="H30" s="21">
        <v>100000</v>
      </c>
      <c r="I30" s="21">
        <v>0</v>
      </c>
      <c r="J30" s="15" t="s">
        <v>63</v>
      </c>
      <c r="K30" s="21">
        <v>0</v>
      </c>
      <c r="L30" s="21">
        <v>0</v>
      </c>
      <c r="M30" s="21">
        <v>0</v>
      </c>
      <c r="N30" s="21">
        <v>0</v>
      </c>
      <c r="O30" s="14" t="s">
        <v>59</v>
      </c>
    </row>
    <row r="31" spans="1:15" ht="51">
      <c r="A31" s="20">
        <v>19</v>
      </c>
      <c r="B31" s="26">
        <v>600</v>
      </c>
      <c r="C31" s="26">
        <v>60016</v>
      </c>
      <c r="D31" s="13" t="s">
        <v>82</v>
      </c>
      <c r="E31" s="21">
        <f t="shared" si="1"/>
        <v>219124</v>
      </c>
      <c r="F31" s="21">
        <v>4124</v>
      </c>
      <c r="G31" s="21">
        <f>380000-165000</f>
        <v>215000</v>
      </c>
      <c r="H31" s="21">
        <f>380000-165000</f>
        <v>215000</v>
      </c>
      <c r="I31" s="21">
        <v>0</v>
      </c>
      <c r="J31" s="15" t="s">
        <v>63</v>
      </c>
      <c r="K31" s="21">
        <v>0</v>
      </c>
      <c r="L31" s="21">
        <v>0</v>
      </c>
      <c r="M31" s="21">
        <v>0</v>
      </c>
      <c r="N31" s="21">
        <v>0</v>
      </c>
      <c r="O31" s="14" t="s">
        <v>59</v>
      </c>
    </row>
    <row r="32" spans="1:15" ht="63.75">
      <c r="A32" s="20">
        <v>20</v>
      </c>
      <c r="B32" s="26">
        <v>600</v>
      </c>
      <c r="C32" s="26">
        <v>60016</v>
      </c>
      <c r="D32" s="13" t="s">
        <v>108</v>
      </c>
      <c r="E32" s="21">
        <f t="shared" si="1"/>
        <v>85000</v>
      </c>
      <c r="F32" s="21">
        <v>0</v>
      </c>
      <c r="G32" s="21">
        <v>5000</v>
      </c>
      <c r="H32" s="21">
        <v>5000</v>
      </c>
      <c r="I32" s="21">
        <v>0</v>
      </c>
      <c r="J32" s="15" t="s">
        <v>63</v>
      </c>
      <c r="K32" s="21">
        <v>0</v>
      </c>
      <c r="L32" s="21">
        <v>80000</v>
      </c>
      <c r="M32" s="21">
        <v>0</v>
      </c>
      <c r="N32" s="21">
        <v>0</v>
      </c>
      <c r="O32" s="14" t="s">
        <v>59</v>
      </c>
    </row>
    <row r="33" spans="1:15" ht="51">
      <c r="A33" s="20">
        <v>21</v>
      </c>
      <c r="B33" s="26">
        <v>600</v>
      </c>
      <c r="C33" s="26">
        <v>60016</v>
      </c>
      <c r="D33" s="13" t="s">
        <v>116</v>
      </c>
      <c r="E33" s="21">
        <f t="shared" si="1"/>
        <v>230000</v>
      </c>
      <c r="F33" s="21">
        <v>0</v>
      </c>
      <c r="G33" s="21">
        <v>10000</v>
      </c>
      <c r="H33" s="21">
        <v>10000</v>
      </c>
      <c r="I33" s="21">
        <v>0</v>
      </c>
      <c r="J33" s="15" t="s">
        <v>63</v>
      </c>
      <c r="K33" s="21">
        <v>0</v>
      </c>
      <c r="L33" s="21">
        <v>220000</v>
      </c>
      <c r="M33" s="21">
        <v>0</v>
      </c>
      <c r="N33" s="21">
        <v>0</v>
      </c>
      <c r="O33" s="14" t="s">
        <v>59</v>
      </c>
    </row>
    <row r="34" spans="1:15" ht="51">
      <c r="A34" s="20">
        <v>22</v>
      </c>
      <c r="B34" s="26">
        <v>600</v>
      </c>
      <c r="C34" s="26">
        <v>60016</v>
      </c>
      <c r="D34" s="13" t="s">
        <v>124</v>
      </c>
      <c r="E34" s="21">
        <f t="shared" si="1"/>
        <v>144000</v>
      </c>
      <c r="F34" s="21">
        <v>0</v>
      </c>
      <c r="G34" s="21">
        <v>4000</v>
      </c>
      <c r="H34" s="21">
        <v>4000</v>
      </c>
      <c r="I34" s="21">
        <v>0</v>
      </c>
      <c r="J34" s="15" t="s">
        <v>63</v>
      </c>
      <c r="K34" s="21">
        <v>0</v>
      </c>
      <c r="L34" s="21">
        <v>140000</v>
      </c>
      <c r="M34" s="21">
        <v>0</v>
      </c>
      <c r="N34" s="21">
        <v>0</v>
      </c>
      <c r="O34" s="14" t="s">
        <v>59</v>
      </c>
    </row>
    <row r="35" spans="1:15" ht="51">
      <c r="A35" s="20">
        <v>23</v>
      </c>
      <c r="B35" s="26">
        <v>600</v>
      </c>
      <c r="C35" s="26">
        <v>60016</v>
      </c>
      <c r="D35" s="13" t="s">
        <v>119</v>
      </c>
      <c r="E35" s="21">
        <f t="shared" si="1"/>
        <v>306000</v>
      </c>
      <c r="F35" s="21">
        <v>0</v>
      </c>
      <c r="G35" s="21">
        <v>6000</v>
      </c>
      <c r="H35" s="21">
        <v>6000</v>
      </c>
      <c r="I35" s="21">
        <v>0</v>
      </c>
      <c r="J35" s="15" t="s">
        <v>63</v>
      </c>
      <c r="K35" s="21">
        <v>0</v>
      </c>
      <c r="L35" s="21">
        <v>300000</v>
      </c>
      <c r="M35" s="21">
        <v>0</v>
      </c>
      <c r="N35" s="21">
        <v>0</v>
      </c>
      <c r="O35" s="14" t="s">
        <v>59</v>
      </c>
    </row>
    <row r="36" spans="1:15" s="16" customFormat="1" ht="12.75">
      <c r="A36" s="65" t="s">
        <v>61</v>
      </c>
      <c r="B36" s="65"/>
      <c r="C36" s="65"/>
      <c r="D36" s="65"/>
      <c r="E36" s="22">
        <f>E27+E26+E25+E24+E23+E28+E30+E31+E29+E32+E33+E34+E35</f>
        <v>3173475.05</v>
      </c>
      <c r="F36" s="22">
        <f>F27+F26+F25+F24+F23+F28+F30+F31+F29+F32+F33+F34+F35</f>
        <v>94660.05</v>
      </c>
      <c r="G36" s="22">
        <f>G27+G26+G25+G24+G23+G28+G30+G31+G29+G32+G33+G34+G35</f>
        <v>1090000</v>
      </c>
      <c r="H36" s="22">
        <f>H27+H26+H25+H24+H23+H28+H30+H31+H29+H32+H33+H34+H35</f>
        <v>1090000</v>
      </c>
      <c r="I36" s="22">
        <f>I27+I26+I25+I24+I23+I28+I30+I31+I29+I32+I33+I34+I35</f>
        <v>0</v>
      </c>
      <c r="J36" s="22" t="s">
        <v>45</v>
      </c>
      <c r="K36" s="22">
        <f>K27+K26+K25+K24+K23+K28+K30+K31+K29+K32+K33+K34+K35</f>
        <v>0</v>
      </c>
      <c r="L36" s="22">
        <f>L27+L26+L25+L24+L23+L28+L30+L31+L29+L32+L33+L34+L35</f>
        <v>1788815</v>
      </c>
      <c r="M36" s="22">
        <f>M27+M26+M25+M24+M23+M28+M30+M31+M29+M32+M33+M34+M35</f>
        <v>200000</v>
      </c>
      <c r="N36" s="22">
        <f>N27+N26+N25+N24+N23+N28+N30+N31+N29+N32+N33+N34+N35</f>
        <v>0</v>
      </c>
      <c r="O36" s="17" t="s">
        <v>45</v>
      </c>
    </row>
    <row r="37" spans="1:15" s="16" customFormat="1" ht="51">
      <c r="A37" s="20">
        <v>24</v>
      </c>
      <c r="B37" s="20">
        <v>700</v>
      </c>
      <c r="C37" s="20">
        <v>70095</v>
      </c>
      <c r="D37" s="13" t="s">
        <v>86</v>
      </c>
      <c r="E37" s="21">
        <f t="shared" si="1"/>
        <v>307500</v>
      </c>
      <c r="F37" s="21">
        <v>0</v>
      </c>
      <c r="G37" s="21">
        <f>70000-12500</f>
        <v>57500</v>
      </c>
      <c r="H37" s="21">
        <f>70000-12500</f>
        <v>57500</v>
      </c>
      <c r="I37" s="21">
        <v>0</v>
      </c>
      <c r="J37" s="15" t="s">
        <v>63</v>
      </c>
      <c r="K37" s="21">
        <v>0</v>
      </c>
      <c r="L37" s="21">
        <v>250000</v>
      </c>
      <c r="M37" s="21">
        <v>0</v>
      </c>
      <c r="N37" s="21">
        <v>0</v>
      </c>
      <c r="O37" s="14" t="s">
        <v>59</v>
      </c>
    </row>
    <row r="38" spans="1:15" s="16" customFormat="1" ht="102">
      <c r="A38" s="20">
        <v>25</v>
      </c>
      <c r="B38" s="20">
        <v>700</v>
      </c>
      <c r="C38" s="20">
        <v>70095</v>
      </c>
      <c r="D38" s="13" t="s">
        <v>113</v>
      </c>
      <c r="E38" s="21">
        <f t="shared" si="1"/>
        <v>112500</v>
      </c>
      <c r="F38" s="21">
        <v>0</v>
      </c>
      <c r="G38" s="21">
        <v>12500</v>
      </c>
      <c r="H38" s="21">
        <v>12500</v>
      </c>
      <c r="I38" s="21">
        <v>0</v>
      </c>
      <c r="J38" s="15" t="s">
        <v>63</v>
      </c>
      <c r="K38" s="21">
        <v>0</v>
      </c>
      <c r="L38" s="21">
        <v>100000</v>
      </c>
      <c r="M38" s="21">
        <v>0</v>
      </c>
      <c r="N38" s="21">
        <v>0</v>
      </c>
      <c r="O38" s="14" t="s">
        <v>59</v>
      </c>
    </row>
    <row r="39" spans="1:15" s="16" customFormat="1" ht="12.75">
      <c r="A39" s="65" t="s">
        <v>68</v>
      </c>
      <c r="B39" s="65"/>
      <c r="C39" s="65"/>
      <c r="D39" s="65"/>
      <c r="E39" s="22">
        <f>E37+E38</f>
        <v>420000</v>
      </c>
      <c r="F39" s="22">
        <f>F37+F38</f>
        <v>0</v>
      </c>
      <c r="G39" s="22">
        <f>G37+G38</f>
        <v>70000</v>
      </c>
      <c r="H39" s="22">
        <f>H37+H38</f>
        <v>70000</v>
      </c>
      <c r="I39" s="22">
        <f>I37+I38</f>
        <v>0</v>
      </c>
      <c r="J39" s="22" t="s">
        <v>45</v>
      </c>
      <c r="K39" s="22">
        <f>K37</f>
        <v>0</v>
      </c>
      <c r="L39" s="22">
        <f>L37+L38</f>
        <v>350000</v>
      </c>
      <c r="M39" s="22">
        <f>M37</f>
        <v>0</v>
      </c>
      <c r="N39" s="22">
        <f>N37</f>
        <v>0</v>
      </c>
      <c r="O39" s="22" t="s">
        <v>45</v>
      </c>
    </row>
    <row r="40" spans="1:15" ht="76.5">
      <c r="A40" s="37">
        <v>26</v>
      </c>
      <c r="B40" s="37">
        <v>801</v>
      </c>
      <c r="C40" s="37">
        <v>80101</v>
      </c>
      <c r="D40" s="37" t="s">
        <v>114</v>
      </c>
      <c r="E40" s="21">
        <f>G40+F40+L40</f>
        <v>420000</v>
      </c>
      <c r="F40" s="21">
        <v>0</v>
      </c>
      <c r="G40" s="21">
        <f>255000-85000</f>
        <v>170000</v>
      </c>
      <c r="H40" s="21">
        <v>0</v>
      </c>
      <c r="I40" s="21">
        <v>170000</v>
      </c>
      <c r="J40" s="15" t="s">
        <v>63</v>
      </c>
      <c r="K40" s="21">
        <v>0</v>
      </c>
      <c r="L40" s="21">
        <v>250000</v>
      </c>
      <c r="M40" s="21">
        <v>0</v>
      </c>
      <c r="N40" s="21">
        <v>0</v>
      </c>
      <c r="O40" s="14" t="s">
        <v>59</v>
      </c>
    </row>
    <row r="41" spans="1:15" ht="89.25">
      <c r="A41" s="37">
        <v>27</v>
      </c>
      <c r="B41" s="37">
        <v>801</v>
      </c>
      <c r="C41" s="37">
        <v>80110</v>
      </c>
      <c r="D41" s="37" t="s">
        <v>120</v>
      </c>
      <c r="E41" s="21">
        <f>F41+G41+L41</f>
        <v>257000</v>
      </c>
      <c r="F41" s="21">
        <v>0</v>
      </c>
      <c r="G41" s="21">
        <v>7000</v>
      </c>
      <c r="H41" s="21">
        <v>7000</v>
      </c>
      <c r="I41" s="21">
        <v>0</v>
      </c>
      <c r="J41" s="15" t="s">
        <v>63</v>
      </c>
      <c r="K41" s="21">
        <v>0</v>
      </c>
      <c r="L41" s="21">
        <v>250000</v>
      </c>
      <c r="M41" s="21">
        <v>0</v>
      </c>
      <c r="N41" s="21">
        <v>0</v>
      </c>
      <c r="O41" s="14" t="s">
        <v>59</v>
      </c>
    </row>
    <row r="42" spans="1:15" s="16" customFormat="1" ht="51" customHeight="1">
      <c r="A42" s="64" t="s">
        <v>115</v>
      </c>
      <c r="B42" s="64"/>
      <c r="C42" s="64"/>
      <c r="D42" s="64"/>
      <c r="E42" s="22">
        <f>E40+E41</f>
        <v>677000</v>
      </c>
      <c r="F42" s="22">
        <f aca="true" t="shared" si="2" ref="F42:N42">F40+F41</f>
        <v>0</v>
      </c>
      <c r="G42" s="22">
        <f t="shared" si="2"/>
        <v>177000</v>
      </c>
      <c r="H42" s="22">
        <f t="shared" si="2"/>
        <v>7000</v>
      </c>
      <c r="I42" s="22">
        <f t="shared" si="2"/>
        <v>170000</v>
      </c>
      <c r="J42" s="22" t="s">
        <v>45</v>
      </c>
      <c r="K42" s="22">
        <f t="shared" si="2"/>
        <v>0</v>
      </c>
      <c r="L42" s="22">
        <f t="shared" si="2"/>
        <v>500000</v>
      </c>
      <c r="M42" s="22">
        <f t="shared" si="2"/>
        <v>0</v>
      </c>
      <c r="N42" s="22">
        <f t="shared" si="2"/>
        <v>0</v>
      </c>
      <c r="O42" s="22" t="s">
        <v>45</v>
      </c>
    </row>
    <row r="43" spans="1:15" ht="51">
      <c r="A43" s="20">
        <v>28</v>
      </c>
      <c r="B43" s="50" t="s">
        <v>58</v>
      </c>
      <c r="C43" s="20">
        <v>90015</v>
      </c>
      <c r="D43" s="13" t="s">
        <v>54</v>
      </c>
      <c r="E43" s="21">
        <f t="shared" si="1"/>
        <v>56986</v>
      </c>
      <c r="F43" s="21">
        <v>986</v>
      </c>
      <c r="G43" s="21">
        <f>75000-11000-8000</f>
        <v>56000</v>
      </c>
      <c r="H43" s="21">
        <f>G43</f>
        <v>56000</v>
      </c>
      <c r="I43" s="21">
        <v>0</v>
      </c>
      <c r="J43" s="15" t="s">
        <v>63</v>
      </c>
      <c r="K43" s="21">
        <v>0</v>
      </c>
      <c r="L43" s="21">
        <v>0</v>
      </c>
      <c r="M43" s="21">
        <v>0</v>
      </c>
      <c r="N43" s="21">
        <v>0</v>
      </c>
      <c r="O43" s="14" t="s">
        <v>59</v>
      </c>
    </row>
    <row r="44" spans="1:15" ht="89.25">
      <c r="A44" s="20">
        <v>29</v>
      </c>
      <c r="B44" s="50" t="s">
        <v>58</v>
      </c>
      <c r="C44" s="20">
        <v>90015</v>
      </c>
      <c r="D44" s="13" t="s">
        <v>105</v>
      </c>
      <c r="E44" s="21">
        <f t="shared" si="1"/>
        <v>34000</v>
      </c>
      <c r="F44" s="21">
        <v>0</v>
      </c>
      <c r="G44" s="21">
        <v>4000</v>
      </c>
      <c r="H44" s="21">
        <v>4000</v>
      </c>
      <c r="I44" s="21">
        <v>0</v>
      </c>
      <c r="J44" s="15" t="s">
        <v>63</v>
      </c>
      <c r="K44" s="21">
        <v>0</v>
      </c>
      <c r="L44" s="21">
        <v>30000</v>
      </c>
      <c r="M44" s="21">
        <v>0</v>
      </c>
      <c r="N44" s="21">
        <v>0</v>
      </c>
      <c r="O44" s="14" t="s">
        <v>59</v>
      </c>
    </row>
    <row r="45" spans="1:15" s="16" customFormat="1" ht="12.75">
      <c r="A45" s="65" t="s">
        <v>62</v>
      </c>
      <c r="B45" s="65"/>
      <c r="C45" s="65"/>
      <c r="D45" s="65"/>
      <c r="E45" s="22">
        <f>E43+E44</f>
        <v>90986</v>
      </c>
      <c r="F45" s="22">
        <f>F43+F44</f>
        <v>986</v>
      </c>
      <c r="G45" s="22">
        <f>G43+G44</f>
        <v>60000</v>
      </c>
      <c r="H45" s="22">
        <f>H43+H44</f>
        <v>60000</v>
      </c>
      <c r="I45" s="22">
        <f>I43+I44</f>
        <v>0</v>
      </c>
      <c r="J45" s="23" t="s">
        <v>45</v>
      </c>
      <c r="K45" s="22">
        <f>K43</f>
        <v>0</v>
      </c>
      <c r="L45" s="22">
        <f>L44</f>
        <v>30000</v>
      </c>
      <c r="M45" s="22">
        <f>M43</f>
        <v>0</v>
      </c>
      <c r="N45" s="22">
        <f>N43</f>
        <v>0</v>
      </c>
      <c r="O45" s="23" t="s">
        <v>45</v>
      </c>
    </row>
    <row r="46" spans="1:15" ht="225.75" customHeight="1">
      <c r="A46" s="14">
        <v>30</v>
      </c>
      <c r="B46" s="37">
        <v>926</v>
      </c>
      <c r="C46" s="37">
        <v>92601</v>
      </c>
      <c r="D46" s="37" t="s">
        <v>102</v>
      </c>
      <c r="E46" s="21">
        <v>1000000</v>
      </c>
      <c r="F46" s="21">
        <v>0</v>
      </c>
      <c r="G46" s="21">
        <v>50000</v>
      </c>
      <c r="H46" s="21">
        <v>0</v>
      </c>
      <c r="I46" s="21">
        <v>50000</v>
      </c>
      <c r="J46" s="15" t="s">
        <v>63</v>
      </c>
      <c r="K46" s="21">
        <v>0</v>
      </c>
      <c r="L46" s="21">
        <v>950000</v>
      </c>
      <c r="M46" s="21">
        <v>0</v>
      </c>
      <c r="N46" s="21">
        <v>0</v>
      </c>
      <c r="O46" s="14" t="s">
        <v>59</v>
      </c>
    </row>
    <row r="47" spans="1:15" s="16" customFormat="1" ht="20.25" customHeight="1">
      <c r="A47" s="64" t="s">
        <v>96</v>
      </c>
      <c r="B47" s="64"/>
      <c r="C47" s="64"/>
      <c r="D47" s="64"/>
      <c r="E47" s="22">
        <f>E46</f>
        <v>1000000</v>
      </c>
      <c r="F47" s="22">
        <f aca="true" t="shared" si="3" ref="F47:N47">F46</f>
        <v>0</v>
      </c>
      <c r="G47" s="22">
        <f t="shared" si="3"/>
        <v>50000</v>
      </c>
      <c r="H47" s="22">
        <f t="shared" si="3"/>
        <v>0</v>
      </c>
      <c r="I47" s="22">
        <f t="shared" si="3"/>
        <v>50000</v>
      </c>
      <c r="J47" s="22" t="s">
        <v>45</v>
      </c>
      <c r="K47" s="22">
        <f t="shared" si="3"/>
        <v>0</v>
      </c>
      <c r="L47" s="22">
        <f t="shared" si="3"/>
        <v>950000</v>
      </c>
      <c r="M47" s="22">
        <f t="shared" si="3"/>
        <v>0</v>
      </c>
      <c r="N47" s="22">
        <f t="shared" si="3"/>
        <v>0</v>
      </c>
      <c r="O47" s="23" t="s">
        <v>45</v>
      </c>
    </row>
    <row r="48" spans="1:15" s="19" customFormat="1" ht="22.5" customHeight="1">
      <c r="A48" s="66" t="s">
        <v>39</v>
      </c>
      <c r="B48" s="66"/>
      <c r="C48" s="66"/>
      <c r="D48" s="66"/>
      <c r="E48" s="24">
        <f>E45+E39+E36+E22+E47+E42</f>
        <v>9452461.05</v>
      </c>
      <c r="F48" s="24">
        <f aca="true" t="shared" si="4" ref="F48:N48">F45+F39+F36+F22+F47+F42</f>
        <v>95646.05</v>
      </c>
      <c r="G48" s="24">
        <f t="shared" si="4"/>
        <v>1998000</v>
      </c>
      <c r="H48" s="24">
        <f t="shared" si="4"/>
        <v>1556000</v>
      </c>
      <c r="I48" s="24">
        <f t="shared" si="4"/>
        <v>442000</v>
      </c>
      <c r="J48" s="24" t="s">
        <v>45</v>
      </c>
      <c r="K48" s="24">
        <f t="shared" si="4"/>
        <v>0</v>
      </c>
      <c r="L48" s="24">
        <f t="shared" si="4"/>
        <v>4438815</v>
      </c>
      <c r="M48" s="24">
        <f t="shared" si="4"/>
        <v>1920000</v>
      </c>
      <c r="N48" s="24">
        <f t="shared" si="4"/>
        <v>1000000</v>
      </c>
      <c r="O48" s="25" t="s">
        <v>45</v>
      </c>
    </row>
    <row r="49" ht="12.75">
      <c r="G49" s="46"/>
    </row>
    <row r="50" spans="5:13" ht="12.75">
      <c r="E50" s="46"/>
      <c r="F50" s="46"/>
      <c r="G50" s="46"/>
      <c r="H50" s="46"/>
      <c r="M50" s="42" t="s">
        <v>132</v>
      </c>
    </row>
    <row r="51" spans="5:13" ht="12.75">
      <c r="E51" s="46"/>
      <c r="I51" s="46"/>
      <c r="M51" s="42" t="s">
        <v>133</v>
      </c>
    </row>
    <row r="52" spans="5:9" ht="12.75">
      <c r="E52" s="46"/>
      <c r="F52" s="46"/>
      <c r="G52" s="46"/>
      <c r="I52" s="46"/>
    </row>
    <row r="53" spans="10:13" ht="12.75">
      <c r="J53" s="46"/>
      <c r="M53" s="42" t="s">
        <v>134</v>
      </c>
    </row>
    <row r="54" ht="12.75">
      <c r="G54" s="46"/>
    </row>
    <row r="56" ht="12.75">
      <c r="G56" s="46"/>
    </row>
    <row r="65" ht="12.75">
      <c r="G65" s="46"/>
    </row>
  </sheetData>
  <mergeCells count="26">
    <mergeCell ref="A42:D42"/>
    <mergeCell ref="K1:O2"/>
    <mergeCell ref="A45:D45"/>
    <mergeCell ref="A22:D22"/>
    <mergeCell ref="A4:O4"/>
    <mergeCell ref="A6:A10"/>
    <mergeCell ref="B6:B10"/>
    <mergeCell ref="C6:C10"/>
    <mergeCell ref="D6:D10"/>
    <mergeCell ref="O6:O10"/>
    <mergeCell ref="E6:E10"/>
    <mergeCell ref="G7:G10"/>
    <mergeCell ref="M7:M10"/>
    <mergeCell ref="N7:N10"/>
    <mergeCell ref="G6:N6"/>
    <mergeCell ref="L7:L10"/>
    <mergeCell ref="A47:D47"/>
    <mergeCell ref="A39:D39"/>
    <mergeCell ref="A48:D48"/>
    <mergeCell ref="H7:K7"/>
    <mergeCell ref="H8:H10"/>
    <mergeCell ref="I8:I10"/>
    <mergeCell ref="J8:J10"/>
    <mergeCell ref="K8:K10"/>
    <mergeCell ref="F6:F10"/>
    <mergeCell ref="A36:D36"/>
  </mergeCells>
  <printOptions horizontalCentered="1"/>
  <pageMargins left="0.5118110236220472" right="0.3937007874015748" top="0.25" bottom="0.24" header="0.1968503937007874" footer="0.17"/>
  <pageSetup fitToHeight="4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workbookViewId="0" topLeftCell="A23">
      <selection activeCell="E50" sqref="E50"/>
    </sheetView>
  </sheetViews>
  <sheetFormatPr defaultColWidth="9.00390625" defaultRowHeight="12.75"/>
  <cols>
    <col min="1" max="1" width="5.625" style="42" customWidth="1"/>
    <col min="2" max="2" width="6.875" style="42" customWidth="1"/>
    <col min="3" max="3" width="7.75390625" style="42" customWidth="1"/>
    <col min="4" max="4" width="15.625" style="42" customWidth="1"/>
    <col min="5" max="5" width="12.00390625" style="42" customWidth="1"/>
    <col min="6" max="6" width="12.75390625" style="42" customWidth="1"/>
    <col min="7" max="7" width="11.625" style="42" customWidth="1"/>
    <col min="8" max="8" width="10.125" style="42" customWidth="1"/>
    <col min="9" max="9" width="13.125" style="42" customWidth="1"/>
    <col min="10" max="10" width="14.375" style="42" customWidth="1"/>
    <col min="11" max="11" width="16.75390625" style="42" customWidth="1"/>
    <col min="12" max="16384" width="9.125" style="42" customWidth="1"/>
  </cols>
  <sheetData>
    <row r="1" spans="7:11" s="44" customFormat="1" ht="12.75" customHeight="1">
      <c r="G1" s="74" t="s">
        <v>100</v>
      </c>
      <c r="H1" s="74"/>
      <c r="I1" s="74"/>
      <c r="J1" s="74"/>
      <c r="K1" s="74"/>
    </row>
    <row r="2" spans="7:11" s="44" customFormat="1" ht="25.5" customHeight="1">
      <c r="G2" s="74"/>
      <c r="H2" s="74"/>
      <c r="I2" s="74"/>
      <c r="J2" s="74"/>
      <c r="K2" s="74"/>
    </row>
    <row r="3" spans="1:11" s="5" customFormat="1" ht="18">
      <c r="A3" s="70" t="s">
        <v>93</v>
      </c>
      <c r="B3" s="70"/>
      <c r="C3" s="70"/>
      <c r="D3" s="70"/>
      <c r="E3" s="70"/>
      <c r="F3" s="70"/>
      <c r="G3" s="70"/>
      <c r="H3" s="70"/>
      <c r="I3" s="70"/>
      <c r="J3" s="70"/>
      <c r="K3" s="70"/>
    </row>
    <row r="4" spans="1:11" s="5" customFormat="1" ht="10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3" t="s">
        <v>14</v>
      </c>
    </row>
    <row r="5" spans="1:11" s="10" customFormat="1" ht="19.5" customHeight="1">
      <c r="A5" s="73" t="s">
        <v>19</v>
      </c>
      <c r="B5" s="73" t="s">
        <v>1</v>
      </c>
      <c r="C5" s="73" t="s">
        <v>13</v>
      </c>
      <c r="D5" s="72" t="s">
        <v>47</v>
      </c>
      <c r="E5" s="72" t="s">
        <v>20</v>
      </c>
      <c r="F5" s="72" t="s">
        <v>23</v>
      </c>
      <c r="G5" s="72"/>
      <c r="H5" s="72"/>
      <c r="I5" s="72"/>
      <c r="J5" s="72"/>
      <c r="K5" s="72" t="s">
        <v>21</v>
      </c>
    </row>
    <row r="6" spans="1:11" s="10" customFormat="1" ht="19.5" customHeight="1">
      <c r="A6" s="73"/>
      <c r="B6" s="73"/>
      <c r="C6" s="73"/>
      <c r="D6" s="72"/>
      <c r="E6" s="72"/>
      <c r="F6" s="72" t="s">
        <v>34</v>
      </c>
      <c r="G6" s="72" t="s">
        <v>8</v>
      </c>
      <c r="H6" s="72"/>
      <c r="I6" s="72"/>
      <c r="J6" s="72"/>
      <c r="K6" s="72"/>
    </row>
    <row r="7" spans="1:11" s="10" customFormat="1" ht="29.25" customHeight="1">
      <c r="A7" s="73"/>
      <c r="B7" s="73"/>
      <c r="C7" s="73"/>
      <c r="D7" s="72"/>
      <c r="E7" s="72"/>
      <c r="F7" s="72"/>
      <c r="G7" s="72" t="s">
        <v>42</v>
      </c>
      <c r="H7" s="72" t="s">
        <v>35</v>
      </c>
      <c r="I7" s="72" t="s">
        <v>44</v>
      </c>
      <c r="J7" s="72" t="s">
        <v>36</v>
      </c>
      <c r="K7" s="72"/>
    </row>
    <row r="8" spans="1:11" s="10" customFormat="1" ht="19.5" customHeight="1">
      <c r="A8" s="73"/>
      <c r="B8" s="73"/>
      <c r="C8" s="73"/>
      <c r="D8" s="72"/>
      <c r="E8" s="72"/>
      <c r="F8" s="72"/>
      <c r="G8" s="72"/>
      <c r="H8" s="72"/>
      <c r="I8" s="72"/>
      <c r="J8" s="72"/>
      <c r="K8" s="72"/>
    </row>
    <row r="9" spans="1:11" s="10" customFormat="1" ht="19.5" customHeight="1">
      <c r="A9" s="73"/>
      <c r="B9" s="73"/>
      <c r="C9" s="73"/>
      <c r="D9" s="72"/>
      <c r="E9" s="72"/>
      <c r="F9" s="72"/>
      <c r="G9" s="72"/>
      <c r="H9" s="72"/>
      <c r="I9" s="72"/>
      <c r="J9" s="72"/>
      <c r="K9" s="72"/>
    </row>
    <row r="10" spans="1:11" s="5" customFormat="1" ht="12" customHeight="1">
      <c r="A10" s="27">
        <v>1</v>
      </c>
      <c r="B10" s="27">
        <v>2</v>
      </c>
      <c r="C10" s="27">
        <v>3</v>
      </c>
      <c r="D10" s="27">
        <v>4</v>
      </c>
      <c r="E10" s="27">
        <v>5</v>
      </c>
      <c r="F10" s="27">
        <v>6</v>
      </c>
      <c r="G10" s="27">
        <v>7</v>
      </c>
      <c r="H10" s="27">
        <v>8</v>
      </c>
      <c r="I10" s="27">
        <v>9</v>
      </c>
      <c r="J10" s="27">
        <v>10</v>
      </c>
      <c r="K10" s="27">
        <v>11</v>
      </c>
    </row>
    <row r="11" spans="1:11" ht="54" customHeight="1">
      <c r="A11" s="27">
        <v>1</v>
      </c>
      <c r="B11" s="28" t="s">
        <v>55</v>
      </c>
      <c r="C11" s="28" t="s">
        <v>56</v>
      </c>
      <c r="D11" s="37" t="s">
        <v>73</v>
      </c>
      <c r="E11" s="30">
        <f>F11</f>
        <v>30000</v>
      </c>
      <c r="F11" s="30">
        <f>480000-450000</f>
        <v>30000</v>
      </c>
      <c r="G11" s="30">
        <v>30000</v>
      </c>
      <c r="H11" s="30">
        <v>0</v>
      </c>
      <c r="I11" s="15" t="s">
        <v>65</v>
      </c>
      <c r="J11" s="27">
        <v>0</v>
      </c>
      <c r="K11" s="26" t="s">
        <v>66</v>
      </c>
    </row>
    <row r="12" spans="1:11" s="16" customFormat="1" ht="12" customHeight="1">
      <c r="A12" s="69" t="s">
        <v>60</v>
      </c>
      <c r="B12" s="69"/>
      <c r="C12" s="69"/>
      <c r="D12" s="69"/>
      <c r="E12" s="31">
        <f>SUM(E11:E11)</f>
        <v>30000</v>
      </c>
      <c r="F12" s="31">
        <f>SUM(F11:F11)</f>
        <v>30000</v>
      </c>
      <c r="G12" s="31">
        <f>SUM(G11:G11)</f>
        <v>30000</v>
      </c>
      <c r="H12" s="31">
        <f>SUM(H11:H11)</f>
        <v>0</v>
      </c>
      <c r="I12" s="31" t="s">
        <v>45</v>
      </c>
      <c r="J12" s="31">
        <f>SUM(J11:J11)</f>
        <v>0</v>
      </c>
      <c r="K12" s="29" t="s">
        <v>45</v>
      </c>
    </row>
    <row r="13" spans="1:11" ht="52.5" customHeight="1">
      <c r="A13" s="26">
        <v>2</v>
      </c>
      <c r="B13" s="26">
        <v>600</v>
      </c>
      <c r="C13" s="26">
        <v>60013</v>
      </c>
      <c r="D13" s="13" t="s">
        <v>91</v>
      </c>
      <c r="E13" s="30">
        <v>80000</v>
      </c>
      <c r="F13" s="30">
        <v>80000</v>
      </c>
      <c r="G13" s="30">
        <f>F13</f>
        <v>80000</v>
      </c>
      <c r="H13" s="30">
        <v>0</v>
      </c>
      <c r="I13" s="15" t="s">
        <v>65</v>
      </c>
      <c r="J13" s="30">
        <v>0</v>
      </c>
      <c r="K13" s="26" t="s">
        <v>66</v>
      </c>
    </row>
    <row r="14" spans="1:11" s="45" customFormat="1" ht="56.25" customHeight="1">
      <c r="A14" s="26">
        <v>3</v>
      </c>
      <c r="B14" s="26">
        <v>600</v>
      </c>
      <c r="C14" s="26">
        <v>60016</v>
      </c>
      <c r="D14" s="13" t="s">
        <v>80</v>
      </c>
      <c r="E14" s="38">
        <v>60000</v>
      </c>
      <c r="F14" s="38">
        <v>60000</v>
      </c>
      <c r="G14" s="38">
        <v>0</v>
      </c>
      <c r="H14" s="38">
        <v>60000</v>
      </c>
      <c r="I14" s="15" t="s">
        <v>65</v>
      </c>
      <c r="J14" s="39">
        <v>0</v>
      </c>
      <c r="K14" s="26" t="s">
        <v>66</v>
      </c>
    </row>
    <row r="15" spans="1:11" s="45" customFormat="1" ht="54" customHeight="1">
      <c r="A15" s="26">
        <v>4</v>
      </c>
      <c r="B15" s="26">
        <v>600</v>
      </c>
      <c r="C15" s="26">
        <v>60016</v>
      </c>
      <c r="D15" s="13" t="s">
        <v>81</v>
      </c>
      <c r="E15" s="38">
        <v>128000</v>
      </c>
      <c r="F15" s="38">
        <f>190000-62000</f>
        <v>128000</v>
      </c>
      <c r="G15" s="38">
        <v>0</v>
      </c>
      <c r="H15" s="38">
        <v>128000</v>
      </c>
      <c r="I15" s="15" t="s">
        <v>65</v>
      </c>
      <c r="J15" s="39">
        <v>0</v>
      </c>
      <c r="K15" s="26" t="s">
        <v>66</v>
      </c>
    </row>
    <row r="16" spans="1:11" s="45" customFormat="1" ht="54" customHeight="1">
      <c r="A16" s="26">
        <v>5</v>
      </c>
      <c r="B16" s="26">
        <v>600</v>
      </c>
      <c r="C16" s="26">
        <v>60016</v>
      </c>
      <c r="D16" s="13" t="s">
        <v>101</v>
      </c>
      <c r="E16" s="38">
        <v>56000</v>
      </c>
      <c r="F16" s="38">
        <f>62000-6000</f>
        <v>56000</v>
      </c>
      <c r="G16" s="38">
        <v>56000</v>
      </c>
      <c r="H16" s="38">
        <v>0</v>
      </c>
      <c r="I16" s="15" t="s">
        <v>65</v>
      </c>
      <c r="J16" s="39">
        <v>0</v>
      </c>
      <c r="K16" s="26" t="s">
        <v>66</v>
      </c>
    </row>
    <row r="17" spans="1:11" s="45" customFormat="1" ht="72" customHeight="1">
      <c r="A17" s="26">
        <v>6</v>
      </c>
      <c r="B17" s="26">
        <v>600</v>
      </c>
      <c r="C17" s="26">
        <v>60016</v>
      </c>
      <c r="D17" s="13" t="s">
        <v>83</v>
      </c>
      <c r="E17" s="38">
        <v>180000</v>
      </c>
      <c r="F17" s="38">
        <v>180000</v>
      </c>
      <c r="G17" s="38">
        <v>180000</v>
      </c>
      <c r="H17" s="38">
        <v>0</v>
      </c>
      <c r="I17" s="15" t="s">
        <v>65</v>
      </c>
      <c r="J17" s="39">
        <v>0</v>
      </c>
      <c r="K17" s="26" t="s">
        <v>66</v>
      </c>
    </row>
    <row r="18" spans="1:11" s="45" customFormat="1" ht="72" customHeight="1">
      <c r="A18" s="26">
        <v>7</v>
      </c>
      <c r="B18" s="26">
        <v>600</v>
      </c>
      <c r="C18" s="26">
        <v>60016</v>
      </c>
      <c r="D18" s="13" t="s">
        <v>117</v>
      </c>
      <c r="E18" s="38">
        <f>F18</f>
        <v>30000</v>
      </c>
      <c r="F18" s="38">
        <v>30000</v>
      </c>
      <c r="G18" s="38">
        <v>0</v>
      </c>
      <c r="H18" s="38">
        <v>30000</v>
      </c>
      <c r="I18" s="15" t="s">
        <v>65</v>
      </c>
      <c r="J18" s="39">
        <v>0</v>
      </c>
      <c r="K18" s="26" t="s">
        <v>66</v>
      </c>
    </row>
    <row r="19" spans="1:11" s="45" customFormat="1" ht="72" customHeight="1">
      <c r="A19" s="26">
        <v>8</v>
      </c>
      <c r="B19" s="26">
        <v>600</v>
      </c>
      <c r="C19" s="26">
        <v>60016</v>
      </c>
      <c r="D19" s="13" t="s">
        <v>128</v>
      </c>
      <c r="E19" s="38">
        <f>F19</f>
        <v>10000</v>
      </c>
      <c r="F19" s="38">
        <v>10000</v>
      </c>
      <c r="G19" s="38">
        <v>10000</v>
      </c>
      <c r="H19" s="38">
        <v>0</v>
      </c>
      <c r="I19" s="15" t="s">
        <v>65</v>
      </c>
      <c r="J19" s="39">
        <v>0</v>
      </c>
      <c r="K19" s="26" t="s">
        <v>66</v>
      </c>
    </row>
    <row r="20" spans="1:11" s="45" customFormat="1" ht="72" customHeight="1">
      <c r="A20" s="26">
        <v>9</v>
      </c>
      <c r="B20" s="26">
        <v>600</v>
      </c>
      <c r="C20" s="26">
        <v>60016</v>
      </c>
      <c r="D20" s="13" t="s">
        <v>118</v>
      </c>
      <c r="E20" s="38">
        <f>F20</f>
        <v>140000</v>
      </c>
      <c r="F20" s="38">
        <v>140000</v>
      </c>
      <c r="G20" s="38">
        <v>0</v>
      </c>
      <c r="H20" s="38">
        <v>140000</v>
      </c>
      <c r="I20" s="15" t="s">
        <v>65</v>
      </c>
      <c r="J20" s="39">
        <v>0</v>
      </c>
      <c r="K20" s="26" t="s">
        <v>66</v>
      </c>
    </row>
    <row r="21" spans="1:11" s="45" customFormat="1" ht="72" customHeight="1">
      <c r="A21" s="26">
        <v>10</v>
      </c>
      <c r="B21" s="26">
        <v>600</v>
      </c>
      <c r="C21" s="26">
        <v>60016</v>
      </c>
      <c r="D21" s="13" t="s">
        <v>121</v>
      </c>
      <c r="E21" s="38">
        <f>F21</f>
        <v>105000</v>
      </c>
      <c r="F21" s="38">
        <v>105000</v>
      </c>
      <c r="G21" s="38">
        <v>15154</v>
      </c>
      <c r="H21" s="38">
        <v>89846</v>
      </c>
      <c r="I21" s="15" t="s">
        <v>65</v>
      </c>
      <c r="J21" s="39">
        <v>0</v>
      </c>
      <c r="K21" s="26" t="s">
        <v>66</v>
      </c>
    </row>
    <row r="22" spans="1:11" s="41" customFormat="1" ht="15.75" customHeight="1">
      <c r="A22" s="69" t="s">
        <v>61</v>
      </c>
      <c r="B22" s="69"/>
      <c r="C22" s="69"/>
      <c r="D22" s="69"/>
      <c r="E22" s="40">
        <f>E17+E15+E14+E13+E16+E18+E19+E20+E21</f>
        <v>789000</v>
      </c>
      <c r="F22" s="40">
        <f>F17+F15+F14+F13+F16+F18+F19+F20+F21</f>
        <v>789000</v>
      </c>
      <c r="G22" s="40">
        <f>G17+G15+G14+G13+G16+G18+G19+G20+G21</f>
        <v>341154</v>
      </c>
      <c r="H22" s="40">
        <f>H17+H15+H14+H13+H16+H18+H19+H20+H21</f>
        <v>447846</v>
      </c>
      <c r="I22" s="40" t="s">
        <v>45</v>
      </c>
      <c r="J22" s="40">
        <f>J17+J15+J14+J13</f>
        <v>0</v>
      </c>
      <c r="K22" s="40" t="s">
        <v>45</v>
      </c>
    </row>
    <row r="23" spans="1:11" ht="51" customHeight="1">
      <c r="A23" s="20">
        <v>11</v>
      </c>
      <c r="B23" s="20">
        <v>700</v>
      </c>
      <c r="C23" s="20">
        <v>70005</v>
      </c>
      <c r="D23" s="13" t="s">
        <v>64</v>
      </c>
      <c r="E23" s="21">
        <v>50000</v>
      </c>
      <c r="F23" s="21">
        <v>50000</v>
      </c>
      <c r="G23" s="21">
        <v>50000</v>
      </c>
      <c r="H23" s="21">
        <v>0</v>
      </c>
      <c r="I23" s="15" t="s">
        <v>65</v>
      </c>
      <c r="J23" s="20">
        <v>0</v>
      </c>
      <c r="K23" s="26" t="s">
        <v>66</v>
      </c>
    </row>
    <row r="24" spans="1:11" s="16" customFormat="1" ht="18.75" customHeight="1">
      <c r="A24" s="69" t="s">
        <v>68</v>
      </c>
      <c r="B24" s="69"/>
      <c r="C24" s="69"/>
      <c r="D24" s="69"/>
      <c r="E24" s="22">
        <f>E23</f>
        <v>50000</v>
      </c>
      <c r="F24" s="22">
        <f>F23</f>
        <v>50000</v>
      </c>
      <c r="G24" s="22">
        <f>G23</f>
        <v>50000</v>
      </c>
      <c r="H24" s="22">
        <f>H23</f>
        <v>0</v>
      </c>
      <c r="I24" s="57" t="s">
        <v>45</v>
      </c>
      <c r="J24" s="23">
        <f>J23</f>
        <v>0</v>
      </c>
      <c r="K24" s="18" t="s">
        <v>45</v>
      </c>
    </row>
    <row r="25" spans="1:11" ht="51">
      <c r="A25" s="20">
        <v>12</v>
      </c>
      <c r="B25" s="20">
        <v>750</v>
      </c>
      <c r="C25" s="20">
        <v>75023</v>
      </c>
      <c r="D25" s="13" t="s">
        <v>89</v>
      </c>
      <c r="E25" s="21">
        <v>50000</v>
      </c>
      <c r="F25" s="21">
        <v>50000</v>
      </c>
      <c r="G25" s="21">
        <v>50000</v>
      </c>
      <c r="H25" s="21">
        <v>0</v>
      </c>
      <c r="I25" s="15" t="s">
        <v>65</v>
      </c>
      <c r="J25" s="20">
        <v>0</v>
      </c>
      <c r="K25" s="26" t="s">
        <v>66</v>
      </c>
    </row>
    <row r="26" spans="1:11" ht="51">
      <c r="A26" s="20">
        <v>13</v>
      </c>
      <c r="B26" s="20">
        <v>750</v>
      </c>
      <c r="C26" s="20">
        <v>75023</v>
      </c>
      <c r="D26" s="13" t="s">
        <v>69</v>
      </c>
      <c r="E26" s="21">
        <v>50000</v>
      </c>
      <c r="F26" s="21">
        <v>50000</v>
      </c>
      <c r="G26" s="21">
        <v>50000</v>
      </c>
      <c r="H26" s="21">
        <v>0</v>
      </c>
      <c r="I26" s="15" t="s">
        <v>65</v>
      </c>
      <c r="J26" s="20">
        <v>0</v>
      </c>
      <c r="K26" s="26" t="s">
        <v>66</v>
      </c>
    </row>
    <row r="27" spans="1:11" s="16" customFormat="1" ht="21" customHeight="1">
      <c r="A27" s="69" t="s">
        <v>67</v>
      </c>
      <c r="B27" s="69"/>
      <c r="C27" s="69"/>
      <c r="D27" s="69"/>
      <c r="E27" s="22">
        <f>E25+E26</f>
        <v>100000</v>
      </c>
      <c r="F27" s="22">
        <f>F25+F26</f>
        <v>100000</v>
      </c>
      <c r="G27" s="22">
        <f>G25+G26</f>
        <v>100000</v>
      </c>
      <c r="H27" s="22">
        <f>H25+H26</f>
        <v>0</v>
      </c>
      <c r="I27" s="23" t="s">
        <v>45</v>
      </c>
      <c r="J27" s="23">
        <f>J26+J25</f>
        <v>0</v>
      </c>
      <c r="K27" s="18" t="s">
        <v>45</v>
      </c>
    </row>
    <row r="28" spans="1:11" ht="90.75" customHeight="1">
      <c r="A28" s="26">
        <v>14</v>
      </c>
      <c r="B28" s="37">
        <v>801</v>
      </c>
      <c r="C28" s="37">
        <v>80101</v>
      </c>
      <c r="D28" s="37" t="s">
        <v>87</v>
      </c>
      <c r="E28" s="21">
        <v>50000</v>
      </c>
      <c r="F28" s="21">
        <v>50000</v>
      </c>
      <c r="G28" s="21">
        <v>50000</v>
      </c>
      <c r="H28" s="21">
        <v>0</v>
      </c>
      <c r="I28" s="15" t="s">
        <v>65</v>
      </c>
      <c r="J28" s="20">
        <v>0</v>
      </c>
      <c r="K28" s="26" t="s">
        <v>66</v>
      </c>
    </row>
    <row r="29" spans="1:11" ht="90.75" customHeight="1">
      <c r="A29" s="26">
        <v>15</v>
      </c>
      <c r="B29" s="37">
        <v>801</v>
      </c>
      <c r="C29" s="37">
        <v>80101</v>
      </c>
      <c r="D29" s="37" t="s">
        <v>99</v>
      </c>
      <c r="E29" s="21">
        <v>5307</v>
      </c>
      <c r="F29" s="21">
        <v>5307</v>
      </c>
      <c r="G29" s="21">
        <v>5307</v>
      </c>
      <c r="H29" s="21">
        <v>0</v>
      </c>
      <c r="I29" s="15" t="s">
        <v>65</v>
      </c>
      <c r="J29" s="20">
        <v>0</v>
      </c>
      <c r="K29" s="26" t="s">
        <v>66</v>
      </c>
    </row>
    <row r="30" spans="1:11" ht="56.25" customHeight="1">
      <c r="A30" s="26">
        <v>16</v>
      </c>
      <c r="B30" s="37">
        <v>801</v>
      </c>
      <c r="C30" s="37">
        <v>80110</v>
      </c>
      <c r="D30" s="37" t="s">
        <v>88</v>
      </c>
      <c r="E30" s="21">
        <v>30000</v>
      </c>
      <c r="F30" s="21">
        <v>30000</v>
      </c>
      <c r="G30" s="21">
        <v>30000</v>
      </c>
      <c r="H30" s="21">
        <v>0</v>
      </c>
      <c r="I30" s="15" t="s">
        <v>65</v>
      </c>
      <c r="J30" s="20">
        <v>0</v>
      </c>
      <c r="K30" s="26" t="s">
        <v>66</v>
      </c>
    </row>
    <row r="31" spans="1:11" ht="121.5" customHeight="1">
      <c r="A31" s="26">
        <v>17</v>
      </c>
      <c r="B31" s="37">
        <v>801</v>
      </c>
      <c r="C31" s="37">
        <v>80110</v>
      </c>
      <c r="D31" s="37" t="s">
        <v>109</v>
      </c>
      <c r="E31" s="21">
        <v>205000</v>
      </c>
      <c r="F31" s="21">
        <v>205000</v>
      </c>
      <c r="G31" s="21">
        <v>125000</v>
      </c>
      <c r="H31" s="21">
        <v>80000</v>
      </c>
      <c r="I31" s="15" t="s">
        <v>65</v>
      </c>
      <c r="J31" s="20">
        <v>0</v>
      </c>
      <c r="K31" s="26" t="s">
        <v>66</v>
      </c>
    </row>
    <row r="32" spans="1:11" s="16" customFormat="1" ht="21" customHeight="1">
      <c r="A32" s="69" t="s">
        <v>77</v>
      </c>
      <c r="B32" s="69"/>
      <c r="C32" s="69"/>
      <c r="D32" s="69"/>
      <c r="E32" s="22">
        <f>E30+E28+E29+E31</f>
        <v>290307</v>
      </c>
      <c r="F32" s="22">
        <f>F30+F28+F29+F31</f>
        <v>290307</v>
      </c>
      <c r="G32" s="22">
        <f>G30+G28+G29+G31</f>
        <v>210307</v>
      </c>
      <c r="H32" s="22">
        <f>H30+H28+H29+H31</f>
        <v>80000</v>
      </c>
      <c r="I32" s="22" t="s">
        <v>45</v>
      </c>
      <c r="J32" s="22">
        <f>J30+J28</f>
        <v>0</v>
      </c>
      <c r="K32" s="18" t="s">
        <v>45</v>
      </c>
    </row>
    <row r="33" spans="1:11" ht="60" customHeight="1">
      <c r="A33" s="26">
        <v>18</v>
      </c>
      <c r="B33" s="13">
        <v>900</v>
      </c>
      <c r="C33" s="13">
        <v>90001</v>
      </c>
      <c r="D33" s="13" t="s">
        <v>123</v>
      </c>
      <c r="E33" s="21">
        <f>F33</f>
        <v>50000</v>
      </c>
      <c r="F33" s="21">
        <v>50000</v>
      </c>
      <c r="G33" s="21">
        <v>50000</v>
      </c>
      <c r="H33" s="21">
        <v>0</v>
      </c>
      <c r="I33" s="15" t="s">
        <v>65</v>
      </c>
      <c r="J33" s="21">
        <v>0</v>
      </c>
      <c r="K33" s="26" t="s">
        <v>66</v>
      </c>
    </row>
    <row r="34" spans="1:11" ht="82.5" customHeight="1">
      <c r="A34" s="26">
        <v>19</v>
      </c>
      <c r="B34" s="13">
        <v>900</v>
      </c>
      <c r="C34" s="13">
        <v>90005</v>
      </c>
      <c r="D34" s="13" t="s">
        <v>127</v>
      </c>
      <c r="E34" s="21">
        <f>F34</f>
        <v>20000</v>
      </c>
      <c r="F34" s="21">
        <v>20000</v>
      </c>
      <c r="G34" s="21">
        <v>20000</v>
      </c>
      <c r="H34" s="21">
        <v>0</v>
      </c>
      <c r="I34" s="15" t="s">
        <v>65</v>
      </c>
      <c r="J34" s="21">
        <v>0</v>
      </c>
      <c r="K34" s="26" t="s">
        <v>66</v>
      </c>
    </row>
    <row r="35" spans="1:11" ht="106.5" customHeight="1">
      <c r="A35" s="26">
        <v>20</v>
      </c>
      <c r="B35" s="13">
        <v>900</v>
      </c>
      <c r="C35" s="13">
        <v>90015</v>
      </c>
      <c r="D35" s="13" t="s">
        <v>98</v>
      </c>
      <c r="E35" s="21">
        <f>F35</f>
        <v>95000</v>
      </c>
      <c r="F35" s="21">
        <f>100000-4000-1000</f>
        <v>95000</v>
      </c>
      <c r="G35" s="21">
        <f>100000-4000-1000</f>
        <v>95000</v>
      </c>
      <c r="H35" s="21">
        <v>0</v>
      </c>
      <c r="I35" s="15" t="s">
        <v>65</v>
      </c>
      <c r="J35" s="21">
        <v>0</v>
      </c>
      <c r="K35" s="26" t="s">
        <v>66</v>
      </c>
    </row>
    <row r="36" spans="1:11" ht="54" customHeight="1">
      <c r="A36" s="26">
        <v>21</v>
      </c>
      <c r="B36" s="13">
        <v>900</v>
      </c>
      <c r="C36" s="13">
        <v>90015</v>
      </c>
      <c r="D36" s="13" t="s">
        <v>106</v>
      </c>
      <c r="E36" s="21">
        <f>F36</f>
        <v>32000</v>
      </c>
      <c r="F36" s="21">
        <f>12000+20000</f>
        <v>32000</v>
      </c>
      <c r="G36" s="21">
        <f>12000+20000</f>
        <v>32000</v>
      </c>
      <c r="H36" s="21">
        <v>0</v>
      </c>
      <c r="I36" s="15" t="s">
        <v>65</v>
      </c>
      <c r="J36" s="20">
        <v>0</v>
      </c>
      <c r="K36" s="26" t="s">
        <v>66</v>
      </c>
    </row>
    <row r="37" spans="1:11" ht="75.75" customHeight="1">
      <c r="A37" s="26">
        <v>22</v>
      </c>
      <c r="B37" s="13">
        <v>900</v>
      </c>
      <c r="C37" s="13">
        <v>90015</v>
      </c>
      <c r="D37" s="13" t="s">
        <v>107</v>
      </c>
      <c r="E37" s="21">
        <v>8000</v>
      </c>
      <c r="F37" s="21">
        <v>8000</v>
      </c>
      <c r="G37" s="21">
        <v>8000</v>
      </c>
      <c r="H37" s="21"/>
      <c r="I37" s="15" t="s">
        <v>65</v>
      </c>
      <c r="J37" s="20">
        <v>0</v>
      </c>
      <c r="K37" s="26" t="s">
        <v>66</v>
      </c>
    </row>
    <row r="38" spans="1:11" ht="75.75" customHeight="1">
      <c r="A38" s="26">
        <v>23</v>
      </c>
      <c r="B38" s="13">
        <v>900</v>
      </c>
      <c r="C38" s="13">
        <v>90015</v>
      </c>
      <c r="D38" s="13" t="s">
        <v>111</v>
      </c>
      <c r="E38" s="21">
        <v>3600</v>
      </c>
      <c r="F38" s="21">
        <v>3600</v>
      </c>
      <c r="G38" s="21">
        <v>3600</v>
      </c>
      <c r="H38" s="21">
        <v>0</v>
      </c>
      <c r="I38" s="15" t="s">
        <v>65</v>
      </c>
      <c r="J38" s="20">
        <v>0</v>
      </c>
      <c r="K38" s="26" t="s">
        <v>66</v>
      </c>
    </row>
    <row r="39" spans="1:11" ht="75.75" customHeight="1">
      <c r="A39" s="26">
        <v>24</v>
      </c>
      <c r="B39" s="13">
        <v>900</v>
      </c>
      <c r="C39" s="13">
        <v>90015</v>
      </c>
      <c r="D39" s="13" t="s">
        <v>112</v>
      </c>
      <c r="E39" s="21">
        <v>10000</v>
      </c>
      <c r="F39" s="21">
        <v>10000</v>
      </c>
      <c r="G39" s="21">
        <v>10000</v>
      </c>
      <c r="H39" s="21">
        <v>0</v>
      </c>
      <c r="I39" s="15" t="s">
        <v>65</v>
      </c>
      <c r="J39" s="20">
        <v>0</v>
      </c>
      <c r="K39" s="26" t="s">
        <v>66</v>
      </c>
    </row>
    <row r="40" spans="1:11" ht="75.75" customHeight="1">
      <c r="A40" s="26">
        <v>25</v>
      </c>
      <c r="B40" s="13">
        <v>900</v>
      </c>
      <c r="C40" s="13">
        <v>90015</v>
      </c>
      <c r="D40" s="13" t="s">
        <v>122</v>
      </c>
      <c r="E40" s="21">
        <f>F40</f>
        <v>6000</v>
      </c>
      <c r="F40" s="21">
        <v>6000</v>
      </c>
      <c r="G40" s="21">
        <v>6000</v>
      </c>
      <c r="H40" s="21">
        <v>0</v>
      </c>
      <c r="I40" s="15" t="s">
        <v>65</v>
      </c>
      <c r="J40" s="20">
        <v>0</v>
      </c>
      <c r="K40" s="26" t="s">
        <v>66</v>
      </c>
    </row>
    <row r="41" spans="1:11" ht="75.75" customHeight="1">
      <c r="A41" s="26">
        <v>26</v>
      </c>
      <c r="B41" s="13">
        <v>900</v>
      </c>
      <c r="C41" s="13">
        <v>90015</v>
      </c>
      <c r="D41" s="13" t="s">
        <v>126</v>
      </c>
      <c r="E41" s="21">
        <f>F41</f>
        <v>100000</v>
      </c>
      <c r="F41" s="21">
        <v>100000</v>
      </c>
      <c r="G41" s="21">
        <v>100000</v>
      </c>
      <c r="H41" s="21">
        <v>0</v>
      </c>
      <c r="I41" s="15" t="s">
        <v>65</v>
      </c>
      <c r="J41" s="20">
        <v>0</v>
      </c>
      <c r="K41" s="26" t="s">
        <v>66</v>
      </c>
    </row>
    <row r="42" spans="1:11" ht="54.75" customHeight="1">
      <c r="A42" s="26">
        <v>27</v>
      </c>
      <c r="B42" s="13">
        <v>900</v>
      </c>
      <c r="C42" s="13">
        <v>90095</v>
      </c>
      <c r="D42" s="13" t="s">
        <v>85</v>
      </c>
      <c r="E42" s="21">
        <v>80000</v>
      </c>
      <c r="F42" s="21">
        <f>100000-20000</f>
        <v>80000</v>
      </c>
      <c r="G42" s="21">
        <v>80000</v>
      </c>
      <c r="H42" s="21">
        <v>0</v>
      </c>
      <c r="I42" s="15" t="s">
        <v>65</v>
      </c>
      <c r="J42" s="20">
        <v>0</v>
      </c>
      <c r="K42" s="26" t="s">
        <v>66</v>
      </c>
    </row>
    <row r="43" spans="1:11" s="16" customFormat="1" ht="17.25" customHeight="1">
      <c r="A43" s="69" t="s">
        <v>62</v>
      </c>
      <c r="B43" s="69"/>
      <c r="C43" s="69"/>
      <c r="D43" s="69"/>
      <c r="E43" s="22">
        <f>E42+E35+E37+E36+E39+E38+E33+E34+E40+E41</f>
        <v>404600</v>
      </c>
      <c r="F43" s="22">
        <f>F42+F35+F37+F36+F39+F38+F33+F34+F40+F41</f>
        <v>404600</v>
      </c>
      <c r="G43" s="22">
        <f>G42+G35+G37+G36+G39+G38+G33+G34+G40+G41</f>
        <v>404600</v>
      </c>
      <c r="H43" s="22">
        <f>H42+H35+H37+H36+H39+H38+H33+H34+H40+H41</f>
        <v>0</v>
      </c>
      <c r="I43" s="22" t="s">
        <v>45</v>
      </c>
      <c r="J43" s="22">
        <f>J42</f>
        <v>0</v>
      </c>
      <c r="K43" s="18" t="s">
        <v>45</v>
      </c>
    </row>
    <row r="44" spans="1:11" ht="98.25" customHeight="1">
      <c r="A44" s="14">
        <v>28</v>
      </c>
      <c r="B44" s="37">
        <v>921</v>
      </c>
      <c r="C44" s="37">
        <v>92120</v>
      </c>
      <c r="D44" s="37" t="s">
        <v>129</v>
      </c>
      <c r="E44" s="21">
        <f>F44</f>
        <v>100000</v>
      </c>
      <c r="F44" s="21">
        <v>100000</v>
      </c>
      <c r="G44" s="21">
        <v>100000</v>
      </c>
      <c r="H44" s="21">
        <v>0</v>
      </c>
      <c r="I44" s="15" t="s">
        <v>65</v>
      </c>
      <c r="J44" s="20">
        <v>0</v>
      </c>
      <c r="K44" s="26" t="s">
        <v>66</v>
      </c>
    </row>
    <row r="45" spans="1:11" s="16" customFormat="1" ht="16.5" customHeight="1">
      <c r="A45" s="65" t="s">
        <v>94</v>
      </c>
      <c r="B45" s="65"/>
      <c r="C45" s="65"/>
      <c r="D45" s="65"/>
      <c r="E45" s="22">
        <f>E44</f>
        <v>100000</v>
      </c>
      <c r="F45" s="22">
        <f>F44</f>
        <v>100000</v>
      </c>
      <c r="G45" s="22">
        <f>F44</f>
        <v>100000</v>
      </c>
      <c r="H45" s="22">
        <f>H44</f>
        <v>0</v>
      </c>
      <c r="I45" s="22" t="s">
        <v>45</v>
      </c>
      <c r="J45" s="22">
        <f>J44</f>
        <v>0</v>
      </c>
      <c r="K45" s="22" t="s">
        <v>45</v>
      </c>
    </row>
    <row r="46" spans="1:11" ht="22.5" customHeight="1">
      <c r="A46" s="66" t="s">
        <v>39</v>
      </c>
      <c r="B46" s="66"/>
      <c r="C46" s="66"/>
      <c r="D46" s="66"/>
      <c r="E46" s="24">
        <f>E45+E43+E32+E27+E24+E22+E12</f>
        <v>1763907</v>
      </c>
      <c r="F46" s="24">
        <f>F45+F43+F32+F27+F24+F22+F12</f>
        <v>1763907</v>
      </c>
      <c r="G46" s="24">
        <f>G45+G43+G32+G27+G24+G22+G12</f>
        <v>1236061</v>
      </c>
      <c r="H46" s="24">
        <f>H45+H43+H32+H27+H24+H22+H12</f>
        <v>527846</v>
      </c>
      <c r="I46" s="24" t="s">
        <v>45</v>
      </c>
      <c r="J46" s="24">
        <f>J45+J43+J32+J27+J24+J22+J12</f>
        <v>0</v>
      </c>
      <c r="K46" s="25" t="s">
        <v>45</v>
      </c>
    </row>
    <row r="47" ht="12.75">
      <c r="G47" s="46"/>
    </row>
    <row r="48" spans="6:7" ht="12.75">
      <c r="F48" s="46"/>
      <c r="G48" s="46"/>
    </row>
    <row r="49" spans="7:8" ht="12.75">
      <c r="G49" s="46"/>
      <c r="H49" s="46"/>
    </row>
    <row r="50" ht="12.75">
      <c r="G50" s="46"/>
    </row>
    <row r="52" ht="12.75">
      <c r="F52" s="46"/>
    </row>
  </sheetData>
  <mergeCells count="23">
    <mergeCell ref="G1:K2"/>
    <mergeCell ref="A24:D24"/>
    <mergeCell ref="A27:D27"/>
    <mergeCell ref="E5:E9"/>
    <mergeCell ref="G7:G9"/>
    <mergeCell ref="A12:D12"/>
    <mergeCell ref="F6:F9"/>
    <mergeCell ref="A22:D22"/>
    <mergeCell ref="H7:H9"/>
    <mergeCell ref="A3:K3"/>
    <mergeCell ref="A46:D46"/>
    <mergeCell ref="A45:D45"/>
    <mergeCell ref="A43:D43"/>
    <mergeCell ref="A32:D32"/>
    <mergeCell ref="A5:A9"/>
    <mergeCell ref="B5:B9"/>
    <mergeCell ref="C5:C9"/>
    <mergeCell ref="D5:D9"/>
    <mergeCell ref="F5:J5"/>
    <mergeCell ref="K5:K9"/>
    <mergeCell ref="I7:I9"/>
    <mergeCell ref="G6:J6"/>
    <mergeCell ref="J7:J9"/>
  </mergeCells>
  <printOptions horizontalCentered="1"/>
  <pageMargins left="0.5" right="0.3937007874015748" top="0.38" bottom="0.4" header="0.27" footer="0.26"/>
  <pageSetup fitToHeight="2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1"/>
  <sheetViews>
    <sheetView defaultGridColor="0" colorId="8" workbookViewId="0" topLeftCell="A10">
      <selection activeCell="E48" sqref="E48"/>
    </sheetView>
  </sheetViews>
  <sheetFormatPr defaultColWidth="9.00390625" defaultRowHeight="12.75"/>
  <cols>
    <col min="1" max="1" width="9.00390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1.25390625" style="0" customWidth="1"/>
    <col min="10" max="10" width="15.875" style="0" customWidth="1"/>
  </cols>
  <sheetData>
    <row r="1" spans="7:10" ht="12.75" customHeight="1">
      <c r="G1" s="75" t="s">
        <v>110</v>
      </c>
      <c r="H1" s="75"/>
      <c r="I1" s="75"/>
      <c r="J1" s="75"/>
    </row>
    <row r="2" spans="7:10" ht="12.75">
      <c r="G2" s="75"/>
      <c r="H2" s="75"/>
      <c r="I2" s="75"/>
      <c r="J2" s="75"/>
    </row>
    <row r="3" spans="7:10" ht="12.75">
      <c r="G3" s="75"/>
      <c r="H3" s="75"/>
      <c r="I3" s="75"/>
      <c r="J3" s="75"/>
    </row>
    <row r="5" spans="1:10" ht="48.75" customHeight="1">
      <c r="A5" s="76" t="s">
        <v>17</v>
      </c>
      <c r="B5" s="76"/>
      <c r="C5" s="76"/>
      <c r="D5" s="76"/>
      <c r="E5" s="76"/>
      <c r="F5" s="76"/>
      <c r="G5" s="76"/>
      <c r="H5" s="76"/>
      <c r="I5" s="76"/>
      <c r="J5" s="76"/>
    </row>
    <row r="6" ht="12.75">
      <c r="J6" s="3" t="s">
        <v>14</v>
      </c>
    </row>
    <row r="7" spans="1:10" s="2" customFormat="1" ht="20.25" customHeight="1">
      <c r="A7" s="73" t="s">
        <v>1</v>
      </c>
      <c r="B7" s="77" t="s">
        <v>2</v>
      </c>
      <c r="C7" s="77" t="s">
        <v>3</v>
      </c>
      <c r="D7" s="72" t="s">
        <v>33</v>
      </c>
      <c r="E7" s="72" t="s">
        <v>32</v>
      </c>
      <c r="F7" s="72" t="s">
        <v>24</v>
      </c>
      <c r="G7" s="72"/>
      <c r="H7" s="72"/>
      <c r="I7" s="72"/>
      <c r="J7" s="72"/>
    </row>
    <row r="8" spans="1:10" s="2" customFormat="1" ht="20.25" customHeight="1">
      <c r="A8" s="73"/>
      <c r="B8" s="78"/>
      <c r="C8" s="78"/>
      <c r="D8" s="73"/>
      <c r="E8" s="72"/>
      <c r="F8" s="72" t="s">
        <v>30</v>
      </c>
      <c r="G8" s="72" t="s">
        <v>4</v>
      </c>
      <c r="H8" s="72"/>
      <c r="I8" s="72"/>
      <c r="J8" s="72" t="s">
        <v>31</v>
      </c>
    </row>
    <row r="9" spans="1:10" s="2" customFormat="1" ht="65.25" customHeight="1">
      <c r="A9" s="73"/>
      <c r="B9" s="79"/>
      <c r="C9" s="79"/>
      <c r="D9" s="73"/>
      <c r="E9" s="72"/>
      <c r="F9" s="72"/>
      <c r="G9" s="6" t="s">
        <v>26</v>
      </c>
      <c r="H9" s="6" t="s">
        <v>27</v>
      </c>
      <c r="I9" s="6" t="s">
        <v>28</v>
      </c>
      <c r="J9" s="72"/>
    </row>
    <row r="10" spans="1:10" ht="12" customHeight="1">
      <c r="A10" s="27">
        <v>1</v>
      </c>
      <c r="B10" s="27">
        <v>2</v>
      </c>
      <c r="C10" s="27">
        <v>3</v>
      </c>
      <c r="D10" s="27">
        <v>4</v>
      </c>
      <c r="E10" s="27">
        <v>5</v>
      </c>
      <c r="F10" s="27">
        <v>6</v>
      </c>
      <c r="G10" s="27">
        <v>7</v>
      </c>
      <c r="H10" s="27">
        <v>8</v>
      </c>
      <c r="I10" s="27">
        <v>9</v>
      </c>
      <c r="J10" s="27">
        <v>10</v>
      </c>
    </row>
    <row r="11" spans="1:10" ht="18" customHeight="1">
      <c r="A11" s="52" t="s">
        <v>55</v>
      </c>
      <c r="B11" s="52" t="s">
        <v>70</v>
      </c>
      <c r="C11" s="53">
        <v>2010</v>
      </c>
      <c r="D11" s="54">
        <v>83905</v>
      </c>
      <c r="E11" s="54"/>
      <c r="F11" s="54"/>
      <c r="G11" s="55"/>
      <c r="H11" s="55"/>
      <c r="I11" s="55"/>
      <c r="J11" s="55"/>
    </row>
    <row r="12" spans="1:10" ht="18" customHeight="1">
      <c r="A12" s="52" t="s">
        <v>55</v>
      </c>
      <c r="B12" s="52" t="s">
        <v>70</v>
      </c>
      <c r="C12" s="53">
        <v>4300</v>
      </c>
      <c r="D12" s="54"/>
      <c r="E12" s="54">
        <v>1524</v>
      </c>
      <c r="F12" s="54">
        <v>1524</v>
      </c>
      <c r="G12" s="55"/>
      <c r="H12" s="55"/>
      <c r="I12" s="55"/>
      <c r="J12" s="55"/>
    </row>
    <row r="13" spans="1:10" ht="18" customHeight="1">
      <c r="A13" s="52" t="s">
        <v>55</v>
      </c>
      <c r="B13" s="52" t="s">
        <v>70</v>
      </c>
      <c r="C13" s="53">
        <v>4430</v>
      </c>
      <c r="D13" s="54"/>
      <c r="E13" s="54">
        <f>83905-1524</f>
        <v>82381</v>
      </c>
      <c r="F13" s="54">
        <f>83905-1524</f>
        <v>82381</v>
      </c>
      <c r="G13" s="53"/>
      <c r="H13" s="53"/>
      <c r="I13" s="53"/>
      <c r="J13" s="53"/>
    </row>
    <row r="14" spans="1:10" s="12" customFormat="1" ht="18.75" customHeight="1">
      <c r="A14" s="82" t="s">
        <v>60</v>
      </c>
      <c r="B14" s="83"/>
      <c r="C14" s="84"/>
      <c r="D14" s="56">
        <f>D13+D11</f>
        <v>83905</v>
      </c>
      <c r="E14" s="56">
        <f>E13+E11+E12</f>
        <v>83905</v>
      </c>
      <c r="F14" s="56">
        <f>F13+F11+F12</f>
        <v>83905</v>
      </c>
      <c r="G14" s="56">
        <f>G13+G11</f>
        <v>0</v>
      </c>
      <c r="H14" s="56">
        <f>H13+H11</f>
        <v>0</v>
      </c>
      <c r="I14" s="56">
        <f>I13+I11</f>
        <v>0</v>
      </c>
      <c r="J14" s="56">
        <f>J13+J11</f>
        <v>0</v>
      </c>
    </row>
    <row r="15" spans="1:10" ht="19.5" customHeight="1">
      <c r="A15" s="32">
        <v>750</v>
      </c>
      <c r="B15" s="32">
        <v>75011</v>
      </c>
      <c r="C15" s="32">
        <v>2010</v>
      </c>
      <c r="D15" s="33">
        <v>116740</v>
      </c>
      <c r="E15" s="33"/>
      <c r="F15" s="33"/>
      <c r="G15" s="33"/>
      <c r="H15" s="33"/>
      <c r="I15" s="33"/>
      <c r="J15" s="33"/>
    </row>
    <row r="16" spans="1:10" ht="19.5" customHeight="1">
      <c r="A16" s="32">
        <v>750</v>
      </c>
      <c r="B16" s="32">
        <v>75011</v>
      </c>
      <c r="C16" s="32">
        <v>4010</v>
      </c>
      <c r="D16" s="33"/>
      <c r="E16" s="33">
        <f>F16</f>
        <v>97576</v>
      </c>
      <c r="F16" s="33">
        <f>G16</f>
        <v>97576</v>
      </c>
      <c r="G16" s="33">
        <v>97576</v>
      </c>
      <c r="H16" s="33"/>
      <c r="I16" s="33"/>
      <c r="J16" s="33"/>
    </row>
    <row r="17" spans="1:10" ht="19.5" customHeight="1">
      <c r="A17" s="32">
        <v>750</v>
      </c>
      <c r="B17" s="32">
        <v>75011</v>
      </c>
      <c r="C17" s="32">
        <v>4110</v>
      </c>
      <c r="D17" s="33"/>
      <c r="E17" s="33">
        <f>F17</f>
        <v>16773</v>
      </c>
      <c r="F17" s="33">
        <f>H17</f>
        <v>16773</v>
      </c>
      <c r="G17" s="33">
        <v>0</v>
      </c>
      <c r="H17" s="33">
        <v>16773</v>
      </c>
      <c r="I17" s="33"/>
      <c r="J17" s="33">
        <v>0</v>
      </c>
    </row>
    <row r="18" spans="1:10" ht="19.5" customHeight="1">
      <c r="A18" s="32">
        <v>750</v>
      </c>
      <c r="B18" s="32">
        <v>75011</v>
      </c>
      <c r="C18" s="32">
        <v>4120</v>
      </c>
      <c r="D18" s="33"/>
      <c r="E18" s="33">
        <f>F18</f>
        <v>2391</v>
      </c>
      <c r="F18" s="33">
        <f>H18</f>
        <v>2391</v>
      </c>
      <c r="G18" s="33">
        <v>0</v>
      </c>
      <c r="H18" s="33">
        <v>2391</v>
      </c>
      <c r="I18" s="33"/>
      <c r="J18" s="33">
        <v>0</v>
      </c>
    </row>
    <row r="19" spans="1:10" s="12" customFormat="1" ht="19.5" customHeight="1">
      <c r="A19" s="81" t="s">
        <v>67</v>
      </c>
      <c r="B19" s="81"/>
      <c r="C19" s="81"/>
      <c r="D19" s="34">
        <f aca="true" t="shared" si="0" ref="D19:J19">D15+D16+D17+D18</f>
        <v>116740</v>
      </c>
      <c r="E19" s="34">
        <f t="shared" si="0"/>
        <v>116740</v>
      </c>
      <c r="F19" s="34">
        <f t="shared" si="0"/>
        <v>116740</v>
      </c>
      <c r="G19" s="34">
        <f t="shared" si="0"/>
        <v>97576</v>
      </c>
      <c r="H19" s="34">
        <f>H15+H16+H17+H18</f>
        <v>19164</v>
      </c>
      <c r="I19" s="34">
        <f>I15+I16+I17+I18</f>
        <v>0</v>
      </c>
      <c r="J19" s="34">
        <f t="shared" si="0"/>
        <v>0</v>
      </c>
    </row>
    <row r="20" spans="1:10" ht="19.5" customHeight="1">
      <c r="A20" s="32">
        <v>751</v>
      </c>
      <c r="B20" s="32">
        <v>75101</v>
      </c>
      <c r="C20" s="32">
        <v>2010</v>
      </c>
      <c r="D20" s="33">
        <v>3677</v>
      </c>
      <c r="E20" s="33"/>
      <c r="F20" s="33"/>
      <c r="G20" s="33"/>
      <c r="H20" s="33"/>
      <c r="I20" s="33"/>
      <c r="J20" s="33">
        <v>0</v>
      </c>
    </row>
    <row r="21" spans="1:10" ht="19.5" customHeight="1">
      <c r="A21" s="32">
        <v>751</v>
      </c>
      <c r="B21" s="32">
        <v>75101</v>
      </c>
      <c r="C21" s="32">
        <v>4010</v>
      </c>
      <c r="D21" s="33"/>
      <c r="E21" s="33">
        <f>F21</f>
        <v>3074</v>
      </c>
      <c r="F21" s="33">
        <f>G21</f>
        <v>3074</v>
      </c>
      <c r="G21" s="33">
        <v>3074</v>
      </c>
      <c r="H21" s="33">
        <v>0</v>
      </c>
      <c r="I21" s="33"/>
      <c r="J21" s="33">
        <v>0</v>
      </c>
    </row>
    <row r="22" spans="1:10" ht="19.5" customHeight="1">
      <c r="A22" s="32">
        <v>751</v>
      </c>
      <c r="B22" s="32">
        <v>75101</v>
      </c>
      <c r="C22" s="32">
        <v>4110</v>
      </c>
      <c r="D22" s="33"/>
      <c r="E22" s="33">
        <f>F22</f>
        <v>528</v>
      </c>
      <c r="F22" s="33">
        <f>H22</f>
        <v>528</v>
      </c>
      <c r="G22" s="33"/>
      <c r="H22" s="33">
        <v>528</v>
      </c>
      <c r="I22" s="33"/>
      <c r="J22" s="33">
        <v>0</v>
      </c>
    </row>
    <row r="23" spans="1:10" ht="19.5" customHeight="1">
      <c r="A23" s="32">
        <v>751</v>
      </c>
      <c r="B23" s="32">
        <v>75101</v>
      </c>
      <c r="C23" s="32">
        <v>4120</v>
      </c>
      <c r="D23" s="33"/>
      <c r="E23" s="33">
        <f>F23</f>
        <v>75</v>
      </c>
      <c r="F23" s="33">
        <f>H23</f>
        <v>75</v>
      </c>
      <c r="G23" s="33"/>
      <c r="H23" s="33">
        <v>75</v>
      </c>
      <c r="I23" s="33"/>
      <c r="J23" s="33">
        <v>0</v>
      </c>
    </row>
    <row r="24" spans="1:10" s="12" customFormat="1" ht="19.5" customHeight="1">
      <c r="A24" s="81" t="s">
        <v>71</v>
      </c>
      <c r="B24" s="81"/>
      <c r="C24" s="81"/>
      <c r="D24" s="34">
        <f>D20+D21+D22+D23</f>
        <v>3677</v>
      </c>
      <c r="E24" s="34">
        <f aca="true" t="shared" si="1" ref="E24:J24">E20+E21+E22+E23</f>
        <v>3677</v>
      </c>
      <c r="F24" s="34">
        <f t="shared" si="1"/>
        <v>3677</v>
      </c>
      <c r="G24" s="34">
        <f t="shared" si="1"/>
        <v>3074</v>
      </c>
      <c r="H24" s="34">
        <f>H20+H21+H22+H23</f>
        <v>603</v>
      </c>
      <c r="I24" s="34">
        <f t="shared" si="1"/>
        <v>0</v>
      </c>
      <c r="J24" s="34">
        <f t="shared" si="1"/>
        <v>0</v>
      </c>
    </row>
    <row r="25" spans="1:10" ht="19.5" customHeight="1">
      <c r="A25" s="32">
        <v>852</v>
      </c>
      <c r="B25" s="32">
        <v>85212</v>
      </c>
      <c r="C25" s="32">
        <v>2010</v>
      </c>
      <c r="D25" s="33">
        <v>8498529</v>
      </c>
      <c r="E25" s="33"/>
      <c r="F25" s="33"/>
      <c r="G25" s="33"/>
      <c r="H25" s="33"/>
      <c r="I25" s="33"/>
      <c r="J25" s="33">
        <v>0</v>
      </c>
    </row>
    <row r="26" spans="1:10" ht="19.5" customHeight="1">
      <c r="A26" s="32">
        <v>852</v>
      </c>
      <c r="B26" s="32">
        <v>85212</v>
      </c>
      <c r="C26" s="32">
        <v>3110</v>
      </c>
      <c r="D26" s="33"/>
      <c r="E26" s="33">
        <f aca="true" t="shared" si="2" ref="E26:E36">F26</f>
        <v>8195930</v>
      </c>
      <c r="F26" s="33">
        <v>8195930</v>
      </c>
      <c r="G26" s="33"/>
      <c r="H26" s="33"/>
      <c r="I26" s="33"/>
      <c r="J26" s="33">
        <v>0</v>
      </c>
    </row>
    <row r="27" spans="1:10" ht="19.5" customHeight="1">
      <c r="A27" s="32">
        <v>852</v>
      </c>
      <c r="B27" s="32">
        <v>85212</v>
      </c>
      <c r="C27" s="32">
        <v>4010</v>
      </c>
      <c r="D27" s="33"/>
      <c r="E27" s="33">
        <f t="shared" si="2"/>
        <v>155909</v>
      </c>
      <c r="F27" s="33">
        <f>G27</f>
        <v>155909</v>
      </c>
      <c r="G27" s="33">
        <v>155909</v>
      </c>
      <c r="H27" s="33"/>
      <c r="I27" s="33"/>
      <c r="J27" s="33">
        <v>0</v>
      </c>
    </row>
    <row r="28" spans="1:10" ht="19.5" customHeight="1">
      <c r="A28" s="32">
        <v>852</v>
      </c>
      <c r="B28" s="32">
        <v>85212</v>
      </c>
      <c r="C28" s="32">
        <v>4040</v>
      </c>
      <c r="D28" s="33"/>
      <c r="E28" s="33">
        <f>G28</f>
        <v>3597</v>
      </c>
      <c r="F28" s="33">
        <f>G28</f>
        <v>3597</v>
      </c>
      <c r="G28" s="33">
        <v>3597</v>
      </c>
      <c r="H28" s="33"/>
      <c r="I28" s="33"/>
      <c r="J28" s="33"/>
    </row>
    <row r="29" spans="1:10" ht="19.5" customHeight="1">
      <c r="A29" s="32">
        <v>852</v>
      </c>
      <c r="B29" s="32">
        <v>85212</v>
      </c>
      <c r="C29" s="32">
        <v>4110</v>
      </c>
      <c r="D29" s="33"/>
      <c r="E29" s="33">
        <f t="shared" si="2"/>
        <v>82419</v>
      </c>
      <c r="F29" s="33">
        <f>H29</f>
        <v>82419</v>
      </c>
      <c r="G29" s="33"/>
      <c r="H29" s="33">
        <v>82419</v>
      </c>
      <c r="I29" s="33"/>
      <c r="J29" s="33">
        <v>0</v>
      </c>
    </row>
    <row r="30" spans="1:10" ht="19.5" customHeight="1">
      <c r="A30" s="32">
        <v>852</v>
      </c>
      <c r="B30" s="32">
        <v>85212</v>
      </c>
      <c r="C30" s="32">
        <v>4120</v>
      </c>
      <c r="D30" s="33"/>
      <c r="E30" s="33">
        <f t="shared" si="2"/>
        <v>3842</v>
      </c>
      <c r="F30" s="33">
        <f>H30</f>
        <v>3842</v>
      </c>
      <c r="G30" s="33"/>
      <c r="H30" s="33">
        <v>3842</v>
      </c>
      <c r="I30" s="33"/>
      <c r="J30" s="33">
        <v>0</v>
      </c>
    </row>
    <row r="31" spans="1:10" ht="19.5" customHeight="1">
      <c r="A31" s="32">
        <v>852</v>
      </c>
      <c r="B31" s="32">
        <v>85212</v>
      </c>
      <c r="C31" s="32">
        <v>4170</v>
      </c>
      <c r="D31" s="33"/>
      <c r="E31" s="33">
        <f t="shared" si="2"/>
        <v>3420</v>
      </c>
      <c r="F31" s="33">
        <f>G31</f>
        <v>3420</v>
      </c>
      <c r="G31" s="33">
        <v>3420</v>
      </c>
      <c r="H31" s="33"/>
      <c r="I31" s="33"/>
      <c r="J31" s="33">
        <v>0</v>
      </c>
    </row>
    <row r="32" spans="1:10" ht="19.5" customHeight="1">
      <c r="A32" s="32">
        <v>852</v>
      </c>
      <c r="B32" s="32">
        <v>85212</v>
      </c>
      <c r="C32" s="32">
        <v>4210</v>
      </c>
      <c r="D32" s="33"/>
      <c r="E32" s="33">
        <f t="shared" si="2"/>
        <v>14512</v>
      </c>
      <c r="F32" s="33">
        <v>14512</v>
      </c>
      <c r="G32" s="33"/>
      <c r="H32" s="33"/>
      <c r="I32" s="33"/>
      <c r="J32" s="33">
        <v>0</v>
      </c>
    </row>
    <row r="33" spans="1:10" ht="19.5" customHeight="1">
      <c r="A33" s="32">
        <v>852</v>
      </c>
      <c r="B33" s="32">
        <v>85212</v>
      </c>
      <c r="C33" s="32">
        <v>4300</v>
      </c>
      <c r="D33" s="33"/>
      <c r="E33" s="33">
        <f t="shared" si="2"/>
        <v>28940</v>
      </c>
      <c r="F33" s="33">
        <v>28940</v>
      </c>
      <c r="G33" s="33"/>
      <c r="H33" s="33"/>
      <c r="I33" s="33"/>
      <c r="J33" s="33">
        <v>0</v>
      </c>
    </row>
    <row r="34" spans="1:10" ht="19.5" customHeight="1">
      <c r="A34" s="32">
        <v>852</v>
      </c>
      <c r="B34" s="32">
        <v>85212</v>
      </c>
      <c r="C34" s="32">
        <v>4370</v>
      </c>
      <c r="D34" s="33"/>
      <c r="E34" s="33">
        <f t="shared" si="2"/>
        <v>6560</v>
      </c>
      <c r="F34" s="33">
        <v>6560</v>
      </c>
      <c r="G34" s="33"/>
      <c r="H34" s="33"/>
      <c r="I34" s="33"/>
      <c r="J34" s="33">
        <v>0</v>
      </c>
    </row>
    <row r="35" spans="1:10" ht="19.5" customHeight="1">
      <c r="A35" s="32">
        <v>852</v>
      </c>
      <c r="B35" s="32">
        <v>85212</v>
      </c>
      <c r="C35" s="32">
        <v>4440</v>
      </c>
      <c r="D35" s="33"/>
      <c r="E35" s="33">
        <f t="shared" si="2"/>
        <v>2414</v>
      </c>
      <c r="F35" s="33">
        <f>2400+14</f>
        <v>2414</v>
      </c>
      <c r="G35" s="33"/>
      <c r="H35" s="33"/>
      <c r="I35" s="33"/>
      <c r="J35" s="33">
        <v>0</v>
      </c>
    </row>
    <row r="36" spans="1:10" ht="19.5" customHeight="1">
      <c r="A36" s="32">
        <v>852</v>
      </c>
      <c r="B36" s="32">
        <v>85212</v>
      </c>
      <c r="C36" s="32">
        <v>4740</v>
      </c>
      <c r="D36" s="33"/>
      <c r="E36" s="33">
        <f t="shared" si="2"/>
        <v>986</v>
      </c>
      <c r="F36" s="33">
        <f>1000-14</f>
        <v>986</v>
      </c>
      <c r="G36" s="33"/>
      <c r="H36" s="33"/>
      <c r="I36" s="33"/>
      <c r="J36" s="33">
        <v>0</v>
      </c>
    </row>
    <row r="37" spans="1:10" ht="19.5" customHeight="1">
      <c r="A37" s="32">
        <v>852</v>
      </c>
      <c r="B37" s="32">
        <v>85213</v>
      </c>
      <c r="C37" s="32">
        <v>2010</v>
      </c>
      <c r="D37" s="33">
        <v>77744</v>
      </c>
      <c r="E37" s="33"/>
      <c r="F37" s="33"/>
      <c r="G37" s="33"/>
      <c r="H37" s="33"/>
      <c r="I37" s="33"/>
      <c r="J37" s="33">
        <v>0</v>
      </c>
    </row>
    <row r="38" spans="1:10" ht="19.5" customHeight="1">
      <c r="A38" s="32">
        <v>852</v>
      </c>
      <c r="B38" s="32">
        <v>85213</v>
      </c>
      <c r="C38" s="35">
        <v>4130</v>
      </c>
      <c r="D38" s="33"/>
      <c r="E38" s="33">
        <f>D37</f>
        <v>77744</v>
      </c>
      <c r="F38" s="33">
        <f>E38</f>
        <v>77744</v>
      </c>
      <c r="G38" s="33"/>
      <c r="H38" s="33">
        <v>77744</v>
      </c>
      <c r="I38" s="33"/>
      <c r="J38" s="33">
        <v>0</v>
      </c>
    </row>
    <row r="39" spans="1:10" ht="19.5" customHeight="1">
      <c r="A39" s="32">
        <v>852</v>
      </c>
      <c r="B39" s="32">
        <v>85214</v>
      </c>
      <c r="C39" s="32">
        <v>2010</v>
      </c>
      <c r="D39" s="33">
        <v>301932</v>
      </c>
      <c r="E39" s="33"/>
      <c r="F39" s="33"/>
      <c r="G39" s="33"/>
      <c r="H39" s="33"/>
      <c r="I39" s="33"/>
      <c r="J39" s="33">
        <v>0</v>
      </c>
    </row>
    <row r="40" spans="1:10" ht="19.5" customHeight="1">
      <c r="A40" s="32">
        <v>852</v>
      </c>
      <c r="B40" s="32">
        <v>85214</v>
      </c>
      <c r="C40" s="32">
        <v>3110</v>
      </c>
      <c r="D40" s="33"/>
      <c r="E40" s="33">
        <f>D39</f>
        <v>301932</v>
      </c>
      <c r="F40" s="33">
        <f>E40</f>
        <v>301932</v>
      </c>
      <c r="G40" s="33"/>
      <c r="H40" s="33"/>
      <c r="I40" s="33"/>
      <c r="J40" s="33">
        <v>0</v>
      </c>
    </row>
    <row r="41" spans="1:10" ht="19.5" customHeight="1">
      <c r="A41" s="32">
        <v>852</v>
      </c>
      <c r="B41" s="32">
        <v>85228</v>
      </c>
      <c r="C41" s="32">
        <v>2010</v>
      </c>
      <c r="D41" s="33">
        <v>23086</v>
      </c>
      <c r="E41" s="33"/>
      <c r="F41" s="33"/>
      <c r="G41" s="33"/>
      <c r="H41" s="33"/>
      <c r="I41" s="33"/>
      <c r="J41" s="33">
        <v>0</v>
      </c>
    </row>
    <row r="42" spans="1:10" ht="19.5" customHeight="1">
      <c r="A42" s="32">
        <v>852</v>
      </c>
      <c r="B42" s="32">
        <v>85228</v>
      </c>
      <c r="C42" s="32">
        <v>3020</v>
      </c>
      <c r="D42" s="33"/>
      <c r="E42" s="33">
        <f>F42</f>
        <v>146</v>
      </c>
      <c r="F42" s="33">
        <f>151-5</f>
        <v>146</v>
      </c>
      <c r="G42" s="33"/>
      <c r="H42" s="33"/>
      <c r="I42" s="33"/>
      <c r="J42" s="33">
        <v>0</v>
      </c>
    </row>
    <row r="43" spans="1:10" ht="19.5" customHeight="1">
      <c r="A43" s="32">
        <v>852</v>
      </c>
      <c r="B43" s="32">
        <v>85228</v>
      </c>
      <c r="C43" s="32">
        <v>4010</v>
      </c>
      <c r="D43" s="33"/>
      <c r="E43" s="33">
        <v>14832</v>
      </c>
      <c r="F43" s="33">
        <v>14832</v>
      </c>
      <c r="G43" s="33">
        <v>14832</v>
      </c>
      <c r="H43" s="33"/>
      <c r="I43" s="33"/>
      <c r="J43" s="33">
        <v>0</v>
      </c>
    </row>
    <row r="44" spans="1:10" ht="19.5" customHeight="1">
      <c r="A44" s="32">
        <v>852</v>
      </c>
      <c r="B44" s="32">
        <v>85228</v>
      </c>
      <c r="C44" s="32">
        <v>4110</v>
      </c>
      <c r="D44" s="33"/>
      <c r="E44" s="33">
        <v>3220</v>
      </c>
      <c r="F44" s="33">
        <v>3220</v>
      </c>
      <c r="G44" s="33"/>
      <c r="H44" s="33">
        <v>3220</v>
      </c>
      <c r="I44" s="33"/>
      <c r="J44" s="33">
        <v>0</v>
      </c>
    </row>
    <row r="45" spans="1:10" ht="19.5" customHeight="1">
      <c r="A45" s="32">
        <v>852</v>
      </c>
      <c r="B45" s="32">
        <v>85228</v>
      </c>
      <c r="C45" s="32">
        <v>4120</v>
      </c>
      <c r="D45" s="33"/>
      <c r="E45" s="33">
        <v>453</v>
      </c>
      <c r="F45" s="33">
        <v>453</v>
      </c>
      <c r="G45" s="33"/>
      <c r="H45" s="33">
        <v>453</v>
      </c>
      <c r="I45" s="33"/>
      <c r="J45" s="33">
        <v>0</v>
      </c>
    </row>
    <row r="46" spans="1:10" ht="19.5" customHeight="1">
      <c r="A46" s="32">
        <v>852</v>
      </c>
      <c r="B46" s="32">
        <v>85228</v>
      </c>
      <c r="C46" s="32">
        <v>4170</v>
      </c>
      <c r="D46" s="33"/>
      <c r="E46" s="33">
        <v>3630</v>
      </c>
      <c r="F46" s="33">
        <v>3630</v>
      </c>
      <c r="G46" s="33">
        <v>3630</v>
      </c>
      <c r="H46" s="33"/>
      <c r="I46" s="33"/>
      <c r="J46" s="33">
        <v>0</v>
      </c>
    </row>
    <row r="47" spans="1:10" ht="19.5" customHeight="1">
      <c r="A47" s="32">
        <v>852</v>
      </c>
      <c r="B47" s="32">
        <v>85228</v>
      </c>
      <c r="C47" s="32">
        <v>4440</v>
      </c>
      <c r="D47" s="33"/>
      <c r="E47" s="33">
        <f>F47</f>
        <v>805</v>
      </c>
      <c r="F47" s="33">
        <f>800+5</f>
        <v>805</v>
      </c>
      <c r="G47" s="33"/>
      <c r="H47" s="33"/>
      <c r="I47" s="33"/>
      <c r="J47" s="33">
        <v>0</v>
      </c>
    </row>
    <row r="48" spans="1:10" ht="19.5" customHeight="1">
      <c r="A48" s="32">
        <v>852</v>
      </c>
      <c r="B48" s="32">
        <v>85278</v>
      </c>
      <c r="C48" s="32">
        <v>2010</v>
      </c>
      <c r="D48" s="33">
        <v>1676</v>
      </c>
      <c r="E48" s="33"/>
      <c r="F48" s="33"/>
      <c r="G48" s="33"/>
      <c r="H48" s="33"/>
      <c r="I48" s="33"/>
      <c r="J48" s="33"/>
    </row>
    <row r="49" spans="1:10" ht="19.5" customHeight="1">
      <c r="A49" s="32">
        <v>852</v>
      </c>
      <c r="B49" s="32">
        <v>85278</v>
      </c>
      <c r="C49" s="32">
        <v>3110</v>
      </c>
      <c r="D49" s="33"/>
      <c r="E49" s="33">
        <v>1676</v>
      </c>
      <c r="F49" s="33">
        <v>1676</v>
      </c>
      <c r="G49" s="33"/>
      <c r="H49" s="33"/>
      <c r="I49" s="33"/>
      <c r="J49" s="33"/>
    </row>
    <row r="50" spans="1:10" s="12" customFormat="1" ht="19.5" customHeight="1">
      <c r="A50" s="81" t="s">
        <v>72</v>
      </c>
      <c r="B50" s="81"/>
      <c r="C50" s="81"/>
      <c r="D50" s="34">
        <f>D25+D26+D27+D29+D30+D31+D32+D33+D37+D38+D39+D40+D41+D28+D34+D35+D36+D42+D43+D44+D45+D46+D47+D48+D49</f>
        <v>8902967</v>
      </c>
      <c r="E50" s="34">
        <f aca="true" t="shared" si="3" ref="E50:J50">E25+E26+E27+E29+E30+E31+E32+E33+E37+E38+E39+E40+E41+E28+E34+E35+E36+E42+E43+E44+E45+E46+E47+E48+E49</f>
        <v>8902967</v>
      </c>
      <c r="F50" s="34">
        <f t="shared" si="3"/>
        <v>8902967</v>
      </c>
      <c r="G50" s="34">
        <f t="shared" si="3"/>
        <v>181388</v>
      </c>
      <c r="H50" s="34">
        <f t="shared" si="3"/>
        <v>167678</v>
      </c>
      <c r="I50" s="34">
        <f t="shared" si="3"/>
        <v>0</v>
      </c>
      <c r="J50" s="34">
        <f t="shared" si="3"/>
        <v>0</v>
      </c>
    </row>
    <row r="51" spans="1:10" ht="19.5" customHeight="1">
      <c r="A51" s="80" t="s">
        <v>39</v>
      </c>
      <c r="B51" s="80"/>
      <c r="C51" s="80"/>
      <c r="D51" s="36">
        <f>D50+D24+D19+D14</f>
        <v>9107289</v>
      </c>
      <c r="E51" s="36">
        <f aca="true" t="shared" si="4" ref="E51:J51">E50+E24+E19+E14</f>
        <v>9107289</v>
      </c>
      <c r="F51" s="36">
        <f t="shared" si="4"/>
        <v>9107289</v>
      </c>
      <c r="G51" s="36">
        <f t="shared" si="4"/>
        <v>282038</v>
      </c>
      <c r="H51" s="36">
        <f t="shared" si="4"/>
        <v>187445</v>
      </c>
      <c r="I51" s="36">
        <f t="shared" si="4"/>
        <v>0</v>
      </c>
      <c r="J51" s="36">
        <f t="shared" si="4"/>
        <v>0</v>
      </c>
    </row>
  </sheetData>
  <mergeCells count="16">
    <mergeCell ref="A51:C51"/>
    <mergeCell ref="G8:I8"/>
    <mergeCell ref="J8:J9"/>
    <mergeCell ref="F7:J7"/>
    <mergeCell ref="A24:C24"/>
    <mergeCell ref="A19:C19"/>
    <mergeCell ref="A50:C50"/>
    <mergeCell ref="A14:C14"/>
    <mergeCell ref="G1:J3"/>
    <mergeCell ref="A5:J5"/>
    <mergeCell ref="F8:F9"/>
    <mergeCell ref="D7:D9"/>
    <mergeCell ref="E7:E9"/>
    <mergeCell ref="A7:A9"/>
    <mergeCell ref="B7:B9"/>
    <mergeCell ref="C7:C9"/>
  </mergeCells>
  <printOptions horizontalCentered="1"/>
  <pageMargins left="0.5511811023622047" right="0.5511811023622047" top="0.65" bottom="0.14" header="0.23" footer="0.24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C18"/>
  <sheetViews>
    <sheetView workbookViewId="0" topLeftCell="A5">
      <selection activeCell="G9" sqref="G9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7.75390625" style="1" customWidth="1"/>
    <col min="4" max="4" width="13.125" style="1" customWidth="1"/>
    <col min="5" max="5" width="14.125" style="1" customWidth="1"/>
    <col min="6" max="6" width="14.375" style="1" customWidth="1"/>
    <col min="7" max="7" width="15.875" style="1" customWidth="1"/>
    <col min="8" max="8" width="14.625" style="0" customWidth="1"/>
    <col min="9" max="9" width="10.375" style="0" customWidth="1"/>
    <col min="10" max="10" width="13.625" style="0" customWidth="1"/>
    <col min="11" max="11" width="13.00390625" style="0" customWidth="1"/>
    <col min="12" max="12" width="14.625" style="0" customWidth="1"/>
    <col min="82" max="16384" width="9.125" style="1" customWidth="1"/>
  </cols>
  <sheetData>
    <row r="1" spans="10:12" ht="12.75">
      <c r="J1" s="63" t="s">
        <v>130</v>
      </c>
      <c r="K1" s="63"/>
      <c r="L1" s="63"/>
    </row>
    <row r="2" spans="10:12" ht="12.75">
      <c r="J2" s="63"/>
      <c r="K2" s="63"/>
      <c r="L2" s="63"/>
    </row>
    <row r="3" spans="10:12" ht="12.75">
      <c r="J3" s="63"/>
      <c r="K3" s="63"/>
      <c r="L3" s="63"/>
    </row>
    <row r="4" spans="10:12" ht="12.75">
      <c r="J4" s="63"/>
      <c r="K4" s="63"/>
      <c r="L4" s="63"/>
    </row>
    <row r="5" spans="10:12" ht="12.75">
      <c r="J5" s="61"/>
      <c r="K5" s="61"/>
      <c r="L5" s="61"/>
    </row>
    <row r="6" spans="1:12" ht="12.75">
      <c r="A6" s="86" t="s">
        <v>131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</row>
    <row r="7" spans="1:12" ht="45" customHeight="1">
      <c r="A7" s="76" t="s">
        <v>25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</row>
    <row r="9" ht="12.75">
      <c r="L9" s="11" t="s">
        <v>14</v>
      </c>
    </row>
    <row r="10" spans="1:81" ht="20.25" customHeight="1">
      <c r="A10" s="73" t="s">
        <v>1</v>
      </c>
      <c r="B10" s="77" t="s">
        <v>2</v>
      </c>
      <c r="C10" s="77" t="s">
        <v>3</v>
      </c>
      <c r="D10" s="72" t="s">
        <v>33</v>
      </c>
      <c r="E10" s="72" t="s">
        <v>32</v>
      </c>
      <c r="F10" s="72" t="s">
        <v>24</v>
      </c>
      <c r="G10" s="72"/>
      <c r="H10" s="72"/>
      <c r="I10" s="72"/>
      <c r="J10" s="72"/>
      <c r="K10" s="72"/>
      <c r="L10" s="72"/>
      <c r="BZ10" s="1"/>
      <c r="CA10" s="1"/>
      <c r="CB10" s="1"/>
      <c r="CC10" s="1"/>
    </row>
    <row r="11" spans="1:81" ht="18" customHeight="1">
      <c r="A11" s="73"/>
      <c r="B11" s="78"/>
      <c r="C11" s="78"/>
      <c r="D11" s="73"/>
      <c r="E11" s="72"/>
      <c r="F11" s="72" t="s">
        <v>30</v>
      </c>
      <c r="G11" s="72" t="s">
        <v>4</v>
      </c>
      <c r="H11" s="72"/>
      <c r="I11" s="72"/>
      <c r="J11" s="72"/>
      <c r="K11" s="72"/>
      <c r="L11" s="72" t="s">
        <v>31</v>
      </c>
      <c r="BZ11" s="1"/>
      <c r="CA11" s="1"/>
      <c r="CB11" s="1"/>
      <c r="CC11" s="1"/>
    </row>
    <row r="12" spans="1:81" ht="69" customHeight="1">
      <c r="A12" s="73"/>
      <c r="B12" s="79"/>
      <c r="C12" s="79"/>
      <c r="D12" s="73"/>
      <c r="E12" s="72"/>
      <c r="F12" s="72"/>
      <c r="G12" s="6" t="s">
        <v>26</v>
      </c>
      <c r="H12" s="6" t="s">
        <v>27</v>
      </c>
      <c r="I12" s="6" t="s">
        <v>28</v>
      </c>
      <c r="J12" s="6" t="s">
        <v>29</v>
      </c>
      <c r="K12" s="6" t="s">
        <v>38</v>
      </c>
      <c r="L12" s="72"/>
      <c r="BZ12" s="1"/>
      <c r="CA12" s="1"/>
      <c r="CB12" s="1"/>
      <c r="CC12" s="1"/>
    </row>
    <row r="13" spans="1:81" ht="8.25" customHeight="1">
      <c r="A13" s="7">
        <v>1</v>
      </c>
      <c r="B13" s="7">
        <v>2</v>
      </c>
      <c r="C13" s="7">
        <v>3</v>
      </c>
      <c r="D13" s="7">
        <v>4</v>
      </c>
      <c r="E13" s="7">
        <v>5</v>
      </c>
      <c r="F13" s="7">
        <v>6</v>
      </c>
      <c r="G13" s="7">
        <v>7</v>
      </c>
      <c r="H13" s="7">
        <v>8</v>
      </c>
      <c r="I13" s="7">
        <v>9</v>
      </c>
      <c r="J13" s="7">
        <v>10</v>
      </c>
      <c r="K13" s="7">
        <v>11</v>
      </c>
      <c r="L13" s="7">
        <v>12</v>
      </c>
      <c r="BZ13" s="1"/>
      <c r="CA13" s="1"/>
      <c r="CB13" s="1"/>
      <c r="CC13" s="1"/>
    </row>
    <row r="14" spans="1:81" ht="19.5" customHeight="1">
      <c r="A14" s="8">
        <v>754</v>
      </c>
      <c r="B14" s="8">
        <v>75412</v>
      </c>
      <c r="C14" s="8">
        <v>2310</v>
      </c>
      <c r="D14" s="58">
        <v>1000</v>
      </c>
      <c r="E14" s="58"/>
      <c r="F14" s="58"/>
      <c r="G14" s="8"/>
      <c r="H14" s="8"/>
      <c r="I14" s="8"/>
      <c r="J14" s="8"/>
      <c r="K14" s="8"/>
      <c r="L14" s="8"/>
      <c r="BZ14" s="1"/>
      <c r="CA14" s="1"/>
      <c r="CB14" s="1"/>
      <c r="CC14" s="1"/>
    </row>
    <row r="15" spans="1:81" ht="19.5" customHeight="1">
      <c r="A15" s="9">
        <v>754</v>
      </c>
      <c r="B15" s="9">
        <v>75412</v>
      </c>
      <c r="C15" s="9">
        <v>4210</v>
      </c>
      <c r="D15" s="59"/>
      <c r="E15" s="59">
        <v>1000</v>
      </c>
      <c r="F15" s="59">
        <v>1000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BZ15" s="1"/>
      <c r="CA15" s="1"/>
      <c r="CB15" s="1"/>
      <c r="CC15" s="1"/>
    </row>
    <row r="16" spans="1:81" ht="19.5" customHeight="1">
      <c r="A16" s="9"/>
      <c r="B16" s="9"/>
      <c r="C16" s="9"/>
      <c r="D16" s="59"/>
      <c r="E16" s="59"/>
      <c r="F16" s="59"/>
      <c r="G16" s="9"/>
      <c r="H16" s="9"/>
      <c r="I16" s="9"/>
      <c r="J16" s="9"/>
      <c r="K16" s="9"/>
      <c r="L16" s="9"/>
      <c r="BZ16" s="1"/>
      <c r="CA16" s="1"/>
      <c r="CB16" s="1"/>
      <c r="CC16" s="1"/>
    </row>
    <row r="17" spans="1:81" ht="19.5" customHeight="1">
      <c r="A17" s="9"/>
      <c r="B17" s="9"/>
      <c r="C17" s="9"/>
      <c r="D17" s="59"/>
      <c r="E17" s="59"/>
      <c r="F17" s="59"/>
      <c r="G17" s="9"/>
      <c r="H17" s="9"/>
      <c r="I17" s="9"/>
      <c r="J17" s="9"/>
      <c r="K17" s="9"/>
      <c r="L17" s="9"/>
      <c r="BZ17" s="1"/>
      <c r="CA17" s="1"/>
      <c r="CB17" s="1"/>
      <c r="CC17" s="1"/>
    </row>
    <row r="18" spans="1:81" ht="24.75" customHeight="1">
      <c r="A18" s="85" t="s">
        <v>39</v>
      </c>
      <c r="B18" s="62"/>
      <c r="C18" s="62"/>
      <c r="D18" s="60">
        <f>D14+D15</f>
        <v>1000</v>
      </c>
      <c r="E18" s="60">
        <f>E14+E15</f>
        <v>1000</v>
      </c>
      <c r="F18" s="60">
        <f>F14+F15</f>
        <v>1000</v>
      </c>
      <c r="G18" s="60">
        <f aca="true" t="shared" si="0" ref="G18:L18">G14+G15</f>
        <v>0</v>
      </c>
      <c r="H18" s="60">
        <f t="shared" si="0"/>
        <v>0</v>
      </c>
      <c r="I18" s="60">
        <f t="shared" si="0"/>
        <v>0</v>
      </c>
      <c r="J18" s="60">
        <f t="shared" si="0"/>
        <v>0</v>
      </c>
      <c r="K18" s="60">
        <f t="shared" si="0"/>
        <v>0</v>
      </c>
      <c r="L18" s="60">
        <f t="shared" si="0"/>
        <v>0</v>
      </c>
      <c r="BZ18" s="1"/>
      <c r="CA18" s="1"/>
      <c r="CB18" s="1"/>
      <c r="CC18" s="1"/>
    </row>
  </sheetData>
  <mergeCells count="13">
    <mergeCell ref="D10:D12"/>
    <mergeCell ref="A6:L6"/>
    <mergeCell ref="E10:E12"/>
    <mergeCell ref="F10:L10"/>
    <mergeCell ref="F11:F12"/>
    <mergeCell ref="A18:C18"/>
    <mergeCell ref="J1:L4"/>
    <mergeCell ref="G11:K11"/>
    <mergeCell ref="L11:L12"/>
    <mergeCell ref="A7:L7"/>
    <mergeCell ref="A10:A12"/>
    <mergeCell ref="B10:B12"/>
    <mergeCell ref="C10:C12"/>
  </mergeCells>
  <printOptions horizontalCentered="1"/>
  <pageMargins left="0.5905511811023623" right="0.5905511811023623" top="0.47" bottom="0.3937007874015748" header="0.28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ooimicie</cp:lastModifiedBy>
  <cp:lastPrinted>2007-06-29T08:36:34Z</cp:lastPrinted>
  <dcterms:created xsi:type="dcterms:W3CDTF">1998-12-09T13:02:10Z</dcterms:created>
  <dcterms:modified xsi:type="dcterms:W3CDTF">2007-07-03T12:59:20Z</dcterms:modified>
  <cp:category/>
  <cp:version/>
  <cp:contentType/>
  <cp:contentStatus/>
</cp:coreProperties>
</file>