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1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</sheets>
  <definedNames>
    <definedName name="_xlnm.Print_Titles" localSheetId="0">'2'!$11:$11</definedName>
    <definedName name="_xlnm.Print_Titles" localSheetId="1">'3'!$10:$10</definedName>
    <definedName name="_xlnm.Print_Titles" localSheetId="2">'4'!$10:$10</definedName>
  </definedNames>
  <calcPr fullCalcOnLoad="1"/>
</workbook>
</file>

<file path=xl/sharedStrings.xml><?xml version="1.0" encoding="utf-8"?>
<sst xmlns="http://schemas.openxmlformats.org/spreadsheetml/2006/main" count="346" uniqueCount="158">
  <si>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</si>
  <si>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</si>
  <si>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</si>
  <si>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</si>
  <si>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</si>
  <si>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</si>
  <si>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</si>
  <si>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</si>
  <si>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</si>
  <si>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</si>
  <si>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</si>
  <si>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</si>
  <si>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</si>
  <si>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</si>
  <si>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</si>
  <si>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</si>
  <si>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</si>
  <si>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</si>
  <si>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6.</t>
  </si>
  <si>
    <t>7.</t>
  </si>
  <si>
    <t>8.</t>
  </si>
  <si>
    <t>Rozdz.</t>
  </si>
  <si>
    <t>w złotych</t>
  </si>
  <si>
    <t>Ogółem kwota dotacji</t>
  </si>
  <si>
    <t>Kwota dotacji</t>
  </si>
  <si>
    <t>Nazwa instytucji</t>
  </si>
  <si>
    <t>x</t>
  </si>
  <si>
    <t>9.</t>
  </si>
  <si>
    <t>2008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</si>
  <si>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</si>
  <si>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</si>
  <si>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</si>
  <si>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</si>
  <si>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</si>
  <si>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Łączne nakłady finansowe</t>
  </si>
  <si>
    <t>Stan środków obrotowych na początek roku</t>
  </si>
  <si>
    <t>w tym: wpłata do budżetu</t>
  </si>
  <si>
    <t>Stan środków obrotowych na koniec roku</t>
  </si>
  <si>
    <t>Jednostka org. realizująca zadanie lub koordynująca program</t>
  </si>
  <si>
    <t>rok budżetowy 2007 (8+9+10+11)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</si>
  <si>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</si>
  <si>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</si>
  <si>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</si>
  <si>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</si>
  <si>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>Zakres</t>
  </si>
  <si>
    <t>Dotacje przedmiotowe w 2007 r.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</si>
  <si>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</si>
  <si>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</si>
  <si>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</si>
  <si>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</si>
  <si>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</si>
  <si>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</si>
  <si>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</si>
  <si>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</si>
  <si>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</si>
  <si>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</si>
  <si>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</si>
  <si>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</si>
  <si>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</si>
  <si>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 xml:space="preserve"> oraz dochodów i wydatków dochodów własnych na 2007 r.</t>
  </si>
  <si>
    <t>w tym: dotacja
z budżetu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</si>
  <si>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</si>
  <si>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</si>
  <si>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</si>
  <si>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</si>
  <si>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</si>
  <si>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</si>
  <si>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X</t>
  </si>
  <si>
    <t>10.</t>
  </si>
  <si>
    <t>Nazwa zadania inwestycyjnego</t>
  </si>
  <si>
    <t>Budowa wodociągu w Krzyżanowicach Średnich</t>
  </si>
  <si>
    <t>Budowa wodociągu w Krzyżanowicach Dolnych</t>
  </si>
  <si>
    <t>Partycypacja w kosztach przebudowy ulicy Bat. Chłopskich w Pińczowie</t>
  </si>
  <si>
    <t>Ewidencja dróg gminnych</t>
  </si>
  <si>
    <t>Budowa ciągu pieszego tzw. Stoku - projekt</t>
  </si>
  <si>
    <t>Budowa ulicy Republiki Pińczowskiej (projekt)</t>
  </si>
  <si>
    <t>Dobudowa oświetlenia drogowego w Unikowie</t>
  </si>
  <si>
    <t>010</t>
  </si>
  <si>
    <t>01010</t>
  </si>
  <si>
    <t>600</t>
  </si>
  <si>
    <t>900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</si>
  <si>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</si>
  <si>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</si>
  <si>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</si>
  <si>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</si>
  <si>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</si>
  <si>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</si>
  <si>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</si>
  <si>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</si>
  <si>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</si>
  <si>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</si>
  <si>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</si>
  <si>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</si>
  <si>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</si>
  <si>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</si>
  <si>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</si>
  <si>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</si>
  <si>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</si>
  <si>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</si>
  <si>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Razem dział 751</t>
  </si>
  <si>
    <t>Razem dział 852</t>
  </si>
  <si>
    <t>Muzeum Regionalne w Pińczowie</t>
  </si>
  <si>
    <t>Miejski Ośrodek Sportu i Rekreacji w Pińczowie</t>
  </si>
  <si>
    <t>Samodzielny Zakład Opieki Zdrowotnej w Pińczowie</t>
  </si>
  <si>
    <t>Zespół Ekonomiczno Administracyjny Szkół i Przedszkoli w Pińczowie</t>
  </si>
  <si>
    <t>Utrzymanie terenów sportowych</t>
  </si>
  <si>
    <t>Utrzymanie przedszkoli</t>
  </si>
  <si>
    <t>Świętokrzyskie Stowarzyszenie na Rzecz Aktywizacji Zawodowej i Pomocy Młodzieży - Niepubliczne Gimnazjum w Pińczowie</t>
  </si>
  <si>
    <t>Pływalnia Miejska w Pińczowie</t>
  </si>
  <si>
    <t>Utrzymanie pływalni</t>
  </si>
  <si>
    <t>Pińczowskie Samorządowe Centrum Kultury               w Pińczowie</t>
  </si>
  <si>
    <t>Kanalizacja ulicy Kluka w Pińczowie</t>
  </si>
  <si>
    <t>Wodociąg Borków</t>
  </si>
  <si>
    <t>Budowa wodociągu Mysiak</t>
  </si>
  <si>
    <t>Budowa wodociągu w miejscowości Mozgawa</t>
  </si>
  <si>
    <t>Razem dział 801</t>
  </si>
  <si>
    <t>Budowa wodociągu Gacki wieś</t>
  </si>
  <si>
    <t>Budowa wodociągu w miejscowości Bugaj</t>
  </si>
  <si>
    <t>Przebudowa drogi w Bogucicach (za szkołą)</t>
  </si>
  <si>
    <t>Przebudowa drogi Orkanów</t>
  </si>
  <si>
    <t>Budowa ulicy Reduty Mławskiej w Pińczowie</t>
  </si>
  <si>
    <t>Odbudowa infrastruktury drogowej - droga gminna Skrzypiów - Zakrzów - etap VII</t>
  </si>
  <si>
    <t>Budowa drogi na oś. Witosa w Pińczowie</t>
  </si>
  <si>
    <t>Program rewitalizacji z uwzględnieniem Domu Kultury w Pińczowie</t>
  </si>
  <si>
    <t>Program ciepłownictwa i termomodernizacji</t>
  </si>
  <si>
    <t>Mieszkania socjalne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</si>
  <si>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</si>
  <si>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</si>
  <si>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</si>
  <si>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ulicy Przemysłowej - projekt</t>
  </si>
  <si>
    <t>Budowa chodnika w Bogucicach - projekt</t>
  </si>
  <si>
    <t>Oczyszczalnie przydowowe</t>
  </si>
  <si>
    <t>Zadania inwestycyjne roczne w 2007 r.</t>
  </si>
  <si>
    <t>Razem dzial 921</t>
  </si>
  <si>
    <t>Plan wydatków na wieloletnie programy inwestycyjne w latach 2007 - 2009</t>
  </si>
  <si>
    <t>Rezem dział 926</t>
  </si>
  <si>
    <t>Ekorozwój Ponidzia - aktywizacja gospodarcza Gminy Pińczów poprzez budowę kanalizacji sanitarnej i sieci wodociągowej północnej części Gminy Pińczów - etap II</t>
  </si>
  <si>
    <t>Budowa oświetlenia drogowego wzdłuż drogi nr 766 w miejscowości Brzeście (droga wojewódzka)</t>
  </si>
  <si>
    <t>Zakup pieca CO dla Szkoły Podstawowej w Zagości</t>
  </si>
  <si>
    <t>Przebudowa dróg w Koperni</t>
  </si>
  <si>
    <t>Budowa ulicy Grodziskowej wraz z łącznikami do ul. Grunwaldzkiej w Pińczowie - projekt i wykonanie</t>
  </si>
  <si>
    <t>Budowa hali widowiskowo-sportowej i otwartej uzupełniającej infrastrultury sportowo-rekreacyjnej z niezbędną infrastrukturą techniczną na nieruchomościach położonych w Pińczowie obręb 12 stanowiących własność Powiatu i Gminy</t>
  </si>
  <si>
    <t>Budowa wodociągu w miejscowości Kowala</t>
  </si>
  <si>
    <t>Przebudowa drogi do oś. Witosa</t>
  </si>
  <si>
    <t>Budowa oświetlenia drogowego przy drodze powiatowej Pińczów-Skowronno Dolne</t>
  </si>
  <si>
    <t>Budowa oświetlenia drogowego w Podłężu</t>
  </si>
  <si>
    <t>Budowa oświetlenia ulicznego w miejscowości Marzęcin</t>
  </si>
  <si>
    <t>Przebudowa drogi wraz z budową chodnika i parkingu na osiedlu Gacki</t>
  </si>
  <si>
    <t>Budowa dojścia od ul. Republiki Pińczowskiej do obiektów Gimnazjum nr 2 im. Adolfa Dygasińskiego w Pińczowie przy ul. 1 Maja 5a</t>
  </si>
  <si>
    <t xml:space="preserve">Załącznik nr 4                                                                                                              do uchwały Rady Miejskiej nr …………….... z dnia ……………….          w sprawie zmian w budżecie Gminy na 2007 </t>
  </si>
  <si>
    <t>Załącznik nr 5                                                                                                              do uchwały Rady Miejskiej nr …………….... z dnia ……………….          w sprawie zmian w budżecie Gminy na 2007</t>
  </si>
  <si>
    <t>Załącznik nr 6                                                                                                              do uchwały Rady Miejskiej nr ……………....                            z dnia ……………….          w sprawie zmian w budżecie Gminy na 2007</t>
  </si>
  <si>
    <t xml:space="preserve">Załącznik nr 7                                                                                                                            do uchwały Rady Miejskiej nr ……………  ....                                                                               z dnia ………………….…. w sprawie zmian w budżecie Gminy na 2007 </t>
  </si>
  <si>
    <t>Przewodniczący</t>
  </si>
  <si>
    <t>Rady Miejskiej</t>
  </si>
  <si>
    <t>Marek OMASTA</t>
  </si>
  <si>
    <t xml:space="preserve">Załącznik nr 2                                                                                                              do uchwały Rady Miejskiej nr IX/57/07 z dnia 27 kwietnia 2007 roku                             w sprawie zmian w budżecie Gminy na 2007 </t>
  </si>
  <si>
    <t xml:space="preserve">Załącznik nr 3                                                                                                              do uchwały Rady Miejskiej nr IX/57/07z dnia 27 kwietnia 2007 roku                             w sprawie zmian w budżecie Gminy na 2007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</si>
</sst>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40">
      <selection activeCell="K1" sqref="K1:O2"/>
    </sheetView>
  </sheetViews>
  <sheetFormatPr defaultColWidth="9.00390625" defaultRowHeight="12.75"/>
  <cols>
    <col min="1" max="1" width="5.625" style="64" customWidth="1"/>
    <col min="2" max="2" width="4.875" style="73" bestFit="1" customWidth="1"/>
    <col min="3" max="3" width="6.25390625" style="73" bestFit="1" customWidth="1"/>
    <col min="4" max="4" width="14.375" style="64" bestFit="1" customWidth="1"/>
    <col min="5" max="5" width="10.625" style="64" customWidth="1"/>
    <col min="6" max="7" width="11.25390625" style="64" customWidth="1"/>
    <col min="8" max="8" width="10.375" style="64" customWidth="1"/>
    <col min="9" max="9" width="9.00390625" style="64" customWidth="1"/>
    <col min="10" max="10" width="11.00390625" style="64" customWidth="1"/>
    <col min="11" max="11" width="12.875" style="64" customWidth="1"/>
    <col min="12" max="12" width="10.625" style="64" customWidth="1"/>
    <col min="13" max="13" width="10.75390625" style="64" customWidth="1"/>
    <col min="14" max="14" width="10.25390625" style="64" customWidth="1"/>
    <col min="15" max="15" width="16.75390625" style="64" customWidth="1"/>
    <col min="16" max="16384" width="9.125" style="64" customWidth="1"/>
  </cols>
  <sheetData>
    <row r="1" spans="2:15" s="66" customFormat="1" ht="12.75" customHeight="1">
      <c r="B1" s="71"/>
      <c r="C1" s="71"/>
      <c r="K1" s="83" t="s">
        <v>156</v>
      </c>
      <c r="L1" s="83"/>
      <c r="M1" s="83"/>
      <c r="N1" s="83"/>
      <c r="O1" s="83"/>
    </row>
    <row r="2" spans="2:15" s="66" customFormat="1" ht="30.75" customHeight="1">
      <c r="B2" s="71"/>
      <c r="C2" s="71"/>
      <c r="K2" s="83"/>
      <c r="L2" s="83"/>
      <c r="M2" s="83"/>
      <c r="N2" s="83"/>
      <c r="O2" s="83"/>
    </row>
    <row r="3" spans="2:15" s="66" customFormat="1" ht="12.75">
      <c r="B3" s="71"/>
      <c r="C3" s="71"/>
      <c r="L3" s="65"/>
      <c r="M3" s="69"/>
      <c r="N3" s="65"/>
      <c r="O3" s="65"/>
    </row>
    <row r="4" spans="1:15" s="7" customFormat="1" ht="18">
      <c r="A4" s="85" t="s">
        <v>134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7" customFormat="1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22</v>
      </c>
    </row>
    <row r="6" spans="1:15" s="21" customFormat="1" ht="19.5" customHeight="1">
      <c r="A6" s="86" t="s">
        <v>33</v>
      </c>
      <c r="B6" s="86" t="s">
        <v>2</v>
      </c>
      <c r="C6" s="86" t="s">
        <v>21</v>
      </c>
      <c r="D6" s="81" t="s">
        <v>58</v>
      </c>
      <c r="E6" s="81" t="s">
        <v>34</v>
      </c>
      <c r="F6" s="81" t="s">
        <v>62</v>
      </c>
      <c r="G6" s="81" t="s">
        <v>46</v>
      </c>
      <c r="H6" s="81"/>
      <c r="I6" s="81"/>
      <c r="J6" s="81"/>
      <c r="K6" s="81"/>
      <c r="L6" s="81"/>
      <c r="M6" s="81"/>
      <c r="N6" s="81"/>
      <c r="O6" s="81" t="s">
        <v>38</v>
      </c>
    </row>
    <row r="7" spans="1:15" s="21" customFormat="1" ht="19.5" customHeight="1">
      <c r="A7" s="86"/>
      <c r="B7" s="86"/>
      <c r="C7" s="86"/>
      <c r="D7" s="81"/>
      <c r="E7" s="81"/>
      <c r="F7" s="81"/>
      <c r="G7" s="81" t="s">
        <v>39</v>
      </c>
      <c r="H7" s="81" t="s">
        <v>16</v>
      </c>
      <c r="I7" s="81"/>
      <c r="J7" s="81"/>
      <c r="K7" s="81"/>
      <c r="L7" s="81" t="s">
        <v>28</v>
      </c>
      <c r="M7" s="81" t="s">
        <v>30</v>
      </c>
      <c r="N7" s="81" t="s">
        <v>63</v>
      </c>
      <c r="O7" s="81"/>
    </row>
    <row r="8" spans="1:15" s="21" customFormat="1" ht="29.25" customHeight="1">
      <c r="A8" s="86"/>
      <c r="B8" s="86"/>
      <c r="C8" s="86"/>
      <c r="D8" s="81"/>
      <c r="E8" s="81"/>
      <c r="F8" s="81"/>
      <c r="G8" s="81"/>
      <c r="H8" s="81" t="s">
        <v>64</v>
      </c>
      <c r="I8" s="81" t="s">
        <v>56</v>
      </c>
      <c r="J8" s="81" t="s">
        <v>65</v>
      </c>
      <c r="K8" s="81" t="s">
        <v>57</v>
      </c>
      <c r="L8" s="81"/>
      <c r="M8" s="81"/>
      <c r="N8" s="81"/>
      <c r="O8" s="81"/>
    </row>
    <row r="9" spans="1:15" s="21" customFormat="1" ht="19.5" customHeight="1">
      <c r="A9" s="86"/>
      <c r="B9" s="86"/>
      <c r="C9" s="86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s="21" customFormat="1" ht="19.5" customHeight="1">
      <c r="A10" s="86"/>
      <c r="B10" s="86"/>
      <c r="C10" s="86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s="7" customFormat="1" ht="12.75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/>
      <c r="O11" s="49">
        <v>13</v>
      </c>
    </row>
    <row r="12" spans="1:15" ht="51" customHeight="1">
      <c r="A12" s="31" t="s">
        <v>10</v>
      </c>
      <c r="B12" s="72" t="s">
        <v>77</v>
      </c>
      <c r="C12" s="72" t="s">
        <v>78</v>
      </c>
      <c r="D12" s="24" t="s">
        <v>70</v>
      </c>
      <c r="E12" s="32">
        <f>G12+L12+M12+N12+F12</f>
        <v>213000</v>
      </c>
      <c r="F12" s="32">
        <v>0</v>
      </c>
      <c r="G12" s="32">
        <v>23000</v>
      </c>
      <c r="H12" s="32">
        <f>G12</f>
        <v>23000</v>
      </c>
      <c r="I12" s="32">
        <v>0</v>
      </c>
      <c r="J12" s="26" t="s">
        <v>85</v>
      </c>
      <c r="K12" s="32">
        <v>0</v>
      </c>
      <c r="L12" s="32">
        <v>190000</v>
      </c>
      <c r="M12" s="32">
        <v>0</v>
      </c>
      <c r="N12" s="32">
        <v>0</v>
      </c>
      <c r="O12" s="25" t="s">
        <v>81</v>
      </c>
    </row>
    <row r="13" spans="1:15" ht="51">
      <c r="A13" s="31" t="s">
        <v>11</v>
      </c>
      <c r="B13" s="72" t="s">
        <v>77</v>
      </c>
      <c r="C13" s="72" t="s">
        <v>78</v>
      </c>
      <c r="D13" s="24" t="s">
        <v>71</v>
      </c>
      <c r="E13" s="32">
        <f aca="true" t="shared" si="0" ref="E13:E19">G13+L13+M13+N13+F13</f>
        <v>194000</v>
      </c>
      <c r="F13" s="32">
        <v>0</v>
      </c>
      <c r="G13" s="32">
        <v>14000</v>
      </c>
      <c r="H13" s="32">
        <f>G13</f>
        <v>14000</v>
      </c>
      <c r="I13" s="32">
        <v>0</v>
      </c>
      <c r="J13" s="26" t="s">
        <v>85</v>
      </c>
      <c r="K13" s="32">
        <v>0</v>
      </c>
      <c r="L13" s="32">
        <v>180000</v>
      </c>
      <c r="M13" s="32">
        <v>0</v>
      </c>
      <c r="N13" s="32">
        <v>0</v>
      </c>
      <c r="O13" s="25" t="s">
        <v>81</v>
      </c>
    </row>
    <row r="14" spans="1:15" ht="51">
      <c r="A14" s="31" t="s">
        <v>12</v>
      </c>
      <c r="B14" s="72" t="s">
        <v>77</v>
      </c>
      <c r="C14" s="72" t="s">
        <v>78</v>
      </c>
      <c r="D14" s="24" t="s">
        <v>113</v>
      </c>
      <c r="E14" s="32">
        <f t="shared" si="0"/>
        <v>88500</v>
      </c>
      <c r="F14" s="32">
        <v>0</v>
      </c>
      <c r="G14" s="32">
        <v>8500</v>
      </c>
      <c r="H14" s="32">
        <v>8500</v>
      </c>
      <c r="I14" s="32">
        <v>0</v>
      </c>
      <c r="J14" s="26" t="s">
        <v>85</v>
      </c>
      <c r="K14" s="32">
        <v>0</v>
      </c>
      <c r="L14" s="32">
        <v>80000</v>
      </c>
      <c r="M14" s="32">
        <v>0</v>
      </c>
      <c r="N14" s="32">
        <v>0</v>
      </c>
      <c r="O14" s="25" t="s">
        <v>81</v>
      </c>
    </row>
    <row r="15" spans="1:15" ht="51">
      <c r="A15" s="31" t="s">
        <v>1</v>
      </c>
      <c r="B15" s="72" t="s">
        <v>77</v>
      </c>
      <c r="C15" s="72" t="s">
        <v>78</v>
      </c>
      <c r="D15" s="24" t="s">
        <v>112</v>
      </c>
      <c r="E15" s="32">
        <f t="shared" si="0"/>
        <v>192500</v>
      </c>
      <c r="F15" s="32">
        <v>0</v>
      </c>
      <c r="G15" s="32">
        <v>12500</v>
      </c>
      <c r="H15" s="32">
        <v>12500</v>
      </c>
      <c r="I15" s="32">
        <v>0</v>
      </c>
      <c r="J15" s="26" t="s">
        <v>85</v>
      </c>
      <c r="K15" s="32">
        <v>0</v>
      </c>
      <c r="L15" s="32">
        <v>180000</v>
      </c>
      <c r="M15" s="32">
        <v>0</v>
      </c>
      <c r="N15" s="32">
        <v>0</v>
      </c>
      <c r="O15" s="25" t="s">
        <v>81</v>
      </c>
    </row>
    <row r="16" spans="1:15" ht="52.5" customHeight="1">
      <c r="A16" s="31" t="s">
        <v>17</v>
      </c>
      <c r="B16" s="72" t="s">
        <v>77</v>
      </c>
      <c r="C16" s="72" t="s">
        <v>78</v>
      </c>
      <c r="D16" s="24" t="s">
        <v>116</v>
      </c>
      <c r="E16" s="32">
        <f t="shared" si="0"/>
        <v>180000</v>
      </c>
      <c r="F16" s="32">
        <v>0</v>
      </c>
      <c r="G16" s="32">
        <v>30000</v>
      </c>
      <c r="H16" s="32">
        <v>30000</v>
      </c>
      <c r="I16" s="32">
        <v>0</v>
      </c>
      <c r="J16" s="26" t="s">
        <v>85</v>
      </c>
      <c r="K16" s="32">
        <v>0</v>
      </c>
      <c r="L16" s="32">
        <v>30000</v>
      </c>
      <c r="M16" s="32">
        <v>120000</v>
      </c>
      <c r="N16" s="32">
        <v>0</v>
      </c>
      <c r="O16" s="25" t="s">
        <v>81</v>
      </c>
    </row>
    <row r="17" spans="1:15" ht="51">
      <c r="A17" s="31" t="s">
        <v>18</v>
      </c>
      <c r="B17" s="72" t="s">
        <v>77</v>
      </c>
      <c r="C17" s="72" t="s">
        <v>78</v>
      </c>
      <c r="D17" s="24" t="s">
        <v>117</v>
      </c>
      <c r="E17" s="32">
        <f t="shared" si="0"/>
        <v>220000</v>
      </c>
      <c r="F17" s="32">
        <v>0</v>
      </c>
      <c r="G17" s="32">
        <v>30000</v>
      </c>
      <c r="H17" s="32">
        <v>30000</v>
      </c>
      <c r="I17" s="32">
        <v>0</v>
      </c>
      <c r="J17" s="26" t="s">
        <v>85</v>
      </c>
      <c r="K17" s="32">
        <v>0</v>
      </c>
      <c r="L17" s="32">
        <v>30000</v>
      </c>
      <c r="M17" s="32">
        <v>160000</v>
      </c>
      <c r="N17" s="32">
        <v>0</v>
      </c>
      <c r="O17" s="25" t="s">
        <v>81</v>
      </c>
    </row>
    <row r="18" spans="1:15" ht="51">
      <c r="A18" s="31" t="s">
        <v>19</v>
      </c>
      <c r="B18" s="72" t="s">
        <v>77</v>
      </c>
      <c r="C18" s="72" t="s">
        <v>78</v>
      </c>
      <c r="D18" s="24" t="s">
        <v>114</v>
      </c>
      <c r="E18" s="32">
        <f t="shared" si="0"/>
        <v>320000</v>
      </c>
      <c r="F18" s="32">
        <v>0</v>
      </c>
      <c r="G18" s="32">
        <v>50000</v>
      </c>
      <c r="H18" s="32">
        <v>50000</v>
      </c>
      <c r="I18" s="32">
        <v>0</v>
      </c>
      <c r="J18" s="26" t="s">
        <v>85</v>
      </c>
      <c r="K18" s="32">
        <v>0</v>
      </c>
      <c r="L18" s="32">
        <v>50000</v>
      </c>
      <c r="M18" s="32">
        <v>220000</v>
      </c>
      <c r="N18" s="32">
        <v>0</v>
      </c>
      <c r="O18" s="25" t="s">
        <v>81</v>
      </c>
    </row>
    <row r="19" spans="1:15" ht="158.25" customHeight="1">
      <c r="A19" s="31" t="s">
        <v>20</v>
      </c>
      <c r="B19" s="72" t="s">
        <v>77</v>
      </c>
      <c r="C19" s="72" t="s">
        <v>78</v>
      </c>
      <c r="D19" s="24" t="s">
        <v>136</v>
      </c>
      <c r="E19" s="32">
        <f t="shared" si="0"/>
        <v>2111000</v>
      </c>
      <c r="F19" s="32">
        <v>0</v>
      </c>
      <c r="G19" s="32">
        <v>111000</v>
      </c>
      <c r="H19" s="32">
        <v>111000</v>
      </c>
      <c r="I19" s="32">
        <v>0</v>
      </c>
      <c r="J19" s="26" t="s">
        <v>85</v>
      </c>
      <c r="K19" s="32">
        <v>0</v>
      </c>
      <c r="L19" s="32">
        <v>0</v>
      </c>
      <c r="M19" s="32">
        <v>1000000</v>
      </c>
      <c r="N19" s="32">
        <v>1000000</v>
      </c>
      <c r="O19" s="25" t="s">
        <v>81</v>
      </c>
    </row>
    <row r="20" spans="1:15" ht="60.75" customHeight="1">
      <c r="A20" s="31" t="s">
        <v>27</v>
      </c>
      <c r="B20" s="72" t="s">
        <v>77</v>
      </c>
      <c r="C20" s="72" t="s">
        <v>78</v>
      </c>
      <c r="D20" s="59" t="s">
        <v>131</v>
      </c>
      <c r="E20" s="32">
        <v>272000</v>
      </c>
      <c r="F20" s="32">
        <v>0</v>
      </c>
      <c r="G20" s="32">
        <v>222000</v>
      </c>
      <c r="H20" s="32">
        <v>0</v>
      </c>
      <c r="I20" s="32">
        <v>222000</v>
      </c>
      <c r="J20" s="26" t="s">
        <v>85</v>
      </c>
      <c r="K20" s="32">
        <v>0</v>
      </c>
      <c r="L20" s="32">
        <v>50000</v>
      </c>
      <c r="M20" s="32">
        <v>0</v>
      </c>
      <c r="N20" s="32">
        <v>0</v>
      </c>
      <c r="O20" s="25" t="s">
        <v>81</v>
      </c>
    </row>
    <row r="21" spans="1:15" ht="72" customHeight="1">
      <c r="A21" s="31" t="s">
        <v>68</v>
      </c>
      <c r="B21" s="72" t="s">
        <v>77</v>
      </c>
      <c r="C21" s="72" t="s">
        <v>78</v>
      </c>
      <c r="D21" s="59" t="s">
        <v>142</v>
      </c>
      <c r="E21" s="32">
        <v>300000</v>
      </c>
      <c r="F21" s="32">
        <v>0</v>
      </c>
      <c r="G21" s="32">
        <v>50000</v>
      </c>
      <c r="H21" s="32">
        <v>50000</v>
      </c>
      <c r="I21" s="32">
        <v>0</v>
      </c>
      <c r="J21" s="26" t="s">
        <v>85</v>
      </c>
      <c r="K21" s="32">
        <v>0</v>
      </c>
      <c r="L21" s="32">
        <v>30000</v>
      </c>
      <c r="M21" s="32">
        <v>220000</v>
      </c>
      <c r="N21" s="32">
        <v>0</v>
      </c>
      <c r="O21" s="25" t="s">
        <v>81</v>
      </c>
    </row>
    <row r="22" spans="1:15" s="27" customFormat="1" ht="18" customHeight="1">
      <c r="A22" s="84" t="s">
        <v>82</v>
      </c>
      <c r="B22" s="84"/>
      <c r="C22" s="84"/>
      <c r="D22" s="84"/>
      <c r="E22" s="33">
        <f>E19+E18+E17+E16+E15+E14+E13+E12+E20+E21</f>
        <v>4091000</v>
      </c>
      <c r="F22" s="33">
        <f>F19+F18+F17+F16+F15+F14+F13+F12+F20+F21</f>
        <v>0</v>
      </c>
      <c r="G22" s="33">
        <f>G19+G18+G17+G16+G15+G14+G13+G12+G20+G21</f>
        <v>551000</v>
      </c>
      <c r="H22" s="33">
        <f>H19+H18+H17+H16+H15+H14+H13+H12+H20+H21</f>
        <v>329000</v>
      </c>
      <c r="I22" s="33">
        <f>I19+I18+I17+I16+I15+I14+I13+I12+I20+I21</f>
        <v>222000</v>
      </c>
      <c r="J22" s="33" t="s">
        <v>67</v>
      </c>
      <c r="K22" s="33">
        <f>K19+K18+K17+K16+K15+K14+K13+K12+K20+K21</f>
        <v>0</v>
      </c>
      <c r="L22" s="33">
        <f>L19+L18+L17+L16+L15+L14+L13+L12+L20+L21</f>
        <v>820000</v>
      </c>
      <c r="M22" s="33">
        <f>M19+M18+M17+M16+M15+M14+M13+M12+M20+M21</f>
        <v>1720000</v>
      </c>
      <c r="N22" s="33">
        <f>N19+N18+N17+N16+N15+N14+N13+N12+N20+N21</f>
        <v>1000000</v>
      </c>
      <c r="O22" s="28" t="s">
        <v>67</v>
      </c>
    </row>
    <row r="23" spans="1:15" ht="70.5" customHeight="1">
      <c r="A23" s="31">
        <v>11</v>
      </c>
      <c r="B23" s="72" t="s">
        <v>79</v>
      </c>
      <c r="C23" s="31">
        <v>60013</v>
      </c>
      <c r="D23" s="26" t="s">
        <v>72</v>
      </c>
      <c r="E23" s="32">
        <v>378815</v>
      </c>
      <c r="F23" s="32">
        <v>0</v>
      </c>
      <c r="G23" s="32">
        <v>80000</v>
      </c>
      <c r="H23" s="32">
        <f>G23</f>
        <v>80000</v>
      </c>
      <c r="I23" s="32">
        <v>0</v>
      </c>
      <c r="J23" s="26" t="s">
        <v>85</v>
      </c>
      <c r="K23" s="32">
        <v>0</v>
      </c>
      <c r="L23" s="32">
        <f>E23-G23</f>
        <v>298815</v>
      </c>
      <c r="M23" s="32">
        <v>0</v>
      </c>
      <c r="N23" s="32">
        <v>0</v>
      </c>
      <c r="O23" s="25" t="s">
        <v>81</v>
      </c>
    </row>
    <row r="24" spans="1:15" ht="51">
      <c r="A24" s="31">
        <v>12</v>
      </c>
      <c r="B24" s="72" t="s">
        <v>79</v>
      </c>
      <c r="C24" s="31">
        <v>60016</v>
      </c>
      <c r="D24" s="26" t="s">
        <v>73</v>
      </c>
      <c r="E24" s="32">
        <f>G24+L24+M24+N24+F24</f>
        <v>144255.5</v>
      </c>
      <c r="F24" s="32">
        <v>44255.5</v>
      </c>
      <c r="G24" s="32">
        <v>50000</v>
      </c>
      <c r="H24" s="32">
        <f>G24</f>
        <v>50000</v>
      </c>
      <c r="I24" s="32">
        <v>0</v>
      </c>
      <c r="J24" s="26" t="s">
        <v>85</v>
      </c>
      <c r="K24" s="32">
        <v>0</v>
      </c>
      <c r="L24" s="32">
        <v>50000</v>
      </c>
      <c r="M24" s="32">
        <v>0</v>
      </c>
      <c r="N24" s="32">
        <v>0</v>
      </c>
      <c r="O24" s="25" t="s">
        <v>81</v>
      </c>
    </row>
    <row r="25" spans="1:15" ht="51">
      <c r="A25" s="31">
        <v>13</v>
      </c>
      <c r="B25" s="72" t="s">
        <v>79</v>
      </c>
      <c r="C25" s="31">
        <v>60016</v>
      </c>
      <c r="D25" s="26" t="s">
        <v>74</v>
      </c>
      <c r="E25" s="32">
        <f aca="true" t="shared" si="1" ref="E25:E37">G25+L25+M25+N25+F25</f>
        <v>385062</v>
      </c>
      <c r="F25" s="32">
        <v>62</v>
      </c>
      <c r="G25" s="32">
        <v>385000</v>
      </c>
      <c r="H25" s="32">
        <f>G25-I25</f>
        <v>385000</v>
      </c>
      <c r="I25" s="32">
        <v>0</v>
      </c>
      <c r="J25" s="26" t="s">
        <v>85</v>
      </c>
      <c r="K25" s="32">
        <v>0</v>
      </c>
      <c r="L25" s="32">
        <v>0</v>
      </c>
      <c r="M25" s="32">
        <v>0</v>
      </c>
      <c r="N25" s="32">
        <v>0</v>
      </c>
      <c r="O25" s="25" t="s">
        <v>81</v>
      </c>
    </row>
    <row r="26" spans="1:15" ht="51">
      <c r="A26" s="31">
        <v>14</v>
      </c>
      <c r="B26" s="72" t="s">
        <v>79</v>
      </c>
      <c r="C26" s="31">
        <v>60016</v>
      </c>
      <c r="D26" s="26" t="s">
        <v>75</v>
      </c>
      <c r="E26" s="32">
        <f t="shared" si="1"/>
        <v>80000</v>
      </c>
      <c r="F26" s="32">
        <v>20000</v>
      </c>
      <c r="G26" s="32">
        <v>60000</v>
      </c>
      <c r="H26" s="32">
        <f>G26</f>
        <v>60000</v>
      </c>
      <c r="I26" s="32">
        <v>0</v>
      </c>
      <c r="J26" s="26" t="s">
        <v>85</v>
      </c>
      <c r="K26" s="32">
        <v>0</v>
      </c>
      <c r="L26" s="32">
        <v>0</v>
      </c>
      <c r="M26" s="32">
        <v>0</v>
      </c>
      <c r="N26" s="32">
        <v>0</v>
      </c>
      <c r="O26" s="25" t="s">
        <v>81</v>
      </c>
    </row>
    <row r="27" spans="1:15" ht="102">
      <c r="A27" s="31">
        <v>15</v>
      </c>
      <c r="B27" s="72" t="s">
        <v>79</v>
      </c>
      <c r="C27" s="31">
        <v>60016</v>
      </c>
      <c r="D27" s="26" t="s">
        <v>140</v>
      </c>
      <c r="E27" s="32">
        <v>400000</v>
      </c>
      <c r="F27" s="32">
        <v>26000</v>
      </c>
      <c r="G27" s="32">
        <v>74000</v>
      </c>
      <c r="H27" s="32">
        <f>G27</f>
        <v>74000</v>
      </c>
      <c r="I27" s="32">
        <v>0</v>
      </c>
      <c r="J27" s="26" t="s">
        <v>85</v>
      </c>
      <c r="K27" s="32">
        <v>0</v>
      </c>
      <c r="L27" s="32">
        <v>100000</v>
      </c>
      <c r="M27" s="32">
        <v>200000</v>
      </c>
      <c r="N27" s="32">
        <v>0</v>
      </c>
      <c r="O27" s="25" t="s">
        <v>81</v>
      </c>
    </row>
    <row r="28" spans="1:15" ht="51">
      <c r="A28" s="31">
        <v>16</v>
      </c>
      <c r="B28" s="72" t="s">
        <v>79</v>
      </c>
      <c r="C28" s="31">
        <v>60016</v>
      </c>
      <c r="D28" s="26" t="s">
        <v>122</v>
      </c>
      <c r="E28" s="32">
        <f t="shared" si="1"/>
        <v>505000</v>
      </c>
      <c r="F28" s="32">
        <v>0</v>
      </c>
      <c r="G28" s="32">
        <f>50000-45000</f>
        <v>5000</v>
      </c>
      <c r="H28" s="32">
        <f>50000-45000</f>
        <v>5000</v>
      </c>
      <c r="I28" s="32">
        <v>0</v>
      </c>
      <c r="J28" s="26" t="s">
        <v>85</v>
      </c>
      <c r="K28" s="32">
        <v>0</v>
      </c>
      <c r="L28" s="32">
        <v>500000</v>
      </c>
      <c r="M28" s="32">
        <v>0</v>
      </c>
      <c r="N28" s="32">
        <v>0</v>
      </c>
      <c r="O28" s="25" t="s">
        <v>81</v>
      </c>
    </row>
    <row r="29" spans="1:15" ht="51">
      <c r="A29" s="31">
        <v>17</v>
      </c>
      <c r="B29" s="72" t="s">
        <v>79</v>
      </c>
      <c r="C29" s="31">
        <v>60016</v>
      </c>
      <c r="D29" s="26" t="s">
        <v>143</v>
      </c>
      <c r="E29" s="32">
        <f>G29+L29</f>
        <v>145000</v>
      </c>
      <c r="F29" s="32">
        <v>0</v>
      </c>
      <c r="G29" s="32">
        <v>45000</v>
      </c>
      <c r="H29" s="32">
        <v>45000</v>
      </c>
      <c r="I29" s="32">
        <v>0</v>
      </c>
      <c r="J29" s="26" t="s">
        <v>85</v>
      </c>
      <c r="K29" s="32">
        <v>0</v>
      </c>
      <c r="L29" s="32">
        <v>100000</v>
      </c>
      <c r="M29" s="32">
        <v>0</v>
      </c>
      <c r="N29" s="32">
        <v>0</v>
      </c>
      <c r="O29" s="25" t="s">
        <v>81</v>
      </c>
    </row>
    <row r="30" spans="1:15" ht="51">
      <c r="A30" s="31">
        <v>18</v>
      </c>
      <c r="B30" s="37">
        <v>600</v>
      </c>
      <c r="C30" s="37">
        <v>60016</v>
      </c>
      <c r="D30" s="24" t="s">
        <v>129</v>
      </c>
      <c r="E30" s="32">
        <f t="shared" si="1"/>
        <v>100218.55</v>
      </c>
      <c r="F30" s="32">
        <v>218.55</v>
      </c>
      <c r="G30" s="70">
        <v>100000</v>
      </c>
      <c r="H30" s="32">
        <v>100000</v>
      </c>
      <c r="I30" s="32">
        <v>0</v>
      </c>
      <c r="J30" s="26" t="s">
        <v>85</v>
      </c>
      <c r="K30" s="32">
        <v>0</v>
      </c>
      <c r="L30" s="32">
        <v>0</v>
      </c>
      <c r="M30" s="32">
        <v>0</v>
      </c>
      <c r="N30" s="32">
        <v>0</v>
      </c>
      <c r="O30" s="25" t="s">
        <v>81</v>
      </c>
    </row>
    <row r="31" spans="1:15" ht="51">
      <c r="A31" s="31">
        <v>19</v>
      </c>
      <c r="B31" s="37">
        <v>600</v>
      </c>
      <c r="C31" s="37">
        <v>60016</v>
      </c>
      <c r="D31" s="24" t="s">
        <v>120</v>
      </c>
      <c r="E31" s="32">
        <f t="shared" si="1"/>
        <v>384124</v>
      </c>
      <c r="F31" s="32">
        <v>4124</v>
      </c>
      <c r="G31" s="32">
        <v>380000</v>
      </c>
      <c r="H31" s="32">
        <v>380000</v>
      </c>
      <c r="I31" s="32">
        <v>0</v>
      </c>
      <c r="J31" s="26" t="s">
        <v>85</v>
      </c>
      <c r="K31" s="32">
        <v>0</v>
      </c>
      <c r="L31" s="32">
        <v>0</v>
      </c>
      <c r="M31" s="32">
        <v>0</v>
      </c>
      <c r="N31" s="32">
        <v>0</v>
      </c>
      <c r="O31" s="25" t="s">
        <v>81</v>
      </c>
    </row>
    <row r="32" spans="1:15" ht="76.5">
      <c r="A32" s="31">
        <v>20</v>
      </c>
      <c r="B32" s="37">
        <v>600</v>
      </c>
      <c r="C32" s="37">
        <v>60016</v>
      </c>
      <c r="D32" s="24" t="s">
        <v>147</v>
      </c>
      <c r="E32" s="32">
        <f t="shared" si="1"/>
        <v>85000</v>
      </c>
      <c r="F32" s="32">
        <v>0</v>
      </c>
      <c r="G32" s="32">
        <v>5000</v>
      </c>
      <c r="H32" s="32">
        <v>5000</v>
      </c>
      <c r="I32" s="32">
        <v>0</v>
      </c>
      <c r="J32" s="26" t="s">
        <v>85</v>
      </c>
      <c r="K32" s="32">
        <v>0</v>
      </c>
      <c r="L32" s="32">
        <v>80000</v>
      </c>
      <c r="M32" s="32">
        <v>0</v>
      </c>
      <c r="N32" s="32">
        <v>0</v>
      </c>
      <c r="O32" s="25" t="s">
        <v>81</v>
      </c>
    </row>
    <row r="33" spans="1:15" s="27" customFormat="1" ht="12.75">
      <c r="A33" s="82" t="s">
        <v>83</v>
      </c>
      <c r="B33" s="82"/>
      <c r="C33" s="82"/>
      <c r="D33" s="82"/>
      <c r="E33" s="33">
        <f>E27+E26+E25+E24+E23+E28+E30+E31+E29+E32</f>
        <v>2607475.05</v>
      </c>
      <c r="F33" s="33">
        <f>F27+F26+F25+F24+F23+F28+F30+F31+F29+F32</f>
        <v>94660.05</v>
      </c>
      <c r="G33" s="33">
        <f>G27+G26+G25+G24+G23+G28+G30+G31+G29+G32</f>
        <v>1184000</v>
      </c>
      <c r="H33" s="33">
        <f>H27+H26+H25+H24+H23+H28+H30+H31+H29+H32</f>
        <v>1184000</v>
      </c>
      <c r="I33" s="33">
        <f>I27+I26+I25+I24+I23+I28+I30+I31+I29+I32</f>
        <v>0</v>
      </c>
      <c r="J33" s="34" t="s">
        <v>67</v>
      </c>
      <c r="K33" s="33">
        <f>K27+K26+K25+K24+K23</f>
        <v>0</v>
      </c>
      <c r="L33" s="33">
        <f>L27+L26+L25+L24+L23+L28+L29+L32</f>
        <v>1128815</v>
      </c>
      <c r="M33" s="33">
        <f>M27+M26+M25+M24+M23</f>
        <v>200000</v>
      </c>
      <c r="N33" s="33">
        <f>N27+N26+N25+N24+N23</f>
        <v>0</v>
      </c>
      <c r="O33" s="28" t="s">
        <v>67</v>
      </c>
    </row>
    <row r="34" spans="1:15" s="27" customFormat="1" ht="51">
      <c r="A34" s="31">
        <v>21</v>
      </c>
      <c r="B34" s="31">
        <v>700</v>
      </c>
      <c r="C34" s="31">
        <v>70095</v>
      </c>
      <c r="D34" s="24" t="s">
        <v>125</v>
      </c>
      <c r="E34" s="32">
        <f t="shared" si="1"/>
        <v>320000</v>
      </c>
      <c r="F34" s="32">
        <v>0</v>
      </c>
      <c r="G34" s="32">
        <v>70000</v>
      </c>
      <c r="H34" s="32">
        <v>70000</v>
      </c>
      <c r="I34" s="32">
        <v>0</v>
      </c>
      <c r="J34" s="26" t="s">
        <v>85</v>
      </c>
      <c r="K34" s="32">
        <v>0</v>
      </c>
      <c r="L34" s="32">
        <v>250000</v>
      </c>
      <c r="M34" s="32">
        <v>0</v>
      </c>
      <c r="N34" s="32">
        <v>0</v>
      </c>
      <c r="O34" s="25" t="s">
        <v>81</v>
      </c>
    </row>
    <row r="35" spans="1:15" s="27" customFormat="1" ht="12.75">
      <c r="A35" s="77" t="s">
        <v>90</v>
      </c>
      <c r="B35" s="78"/>
      <c r="C35" s="78"/>
      <c r="D35" s="79"/>
      <c r="E35" s="33">
        <f>E34</f>
        <v>320000</v>
      </c>
      <c r="F35" s="33">
        <f aca="true" t="shared" si="2" ref="F35:N35">F34</f>
        <v>0</v>
      </c>
      <c r="G35" s="33">
        <f t="shared" si="2"/>
        <v>70000</v>
      </c>
      <c r="H35" s="33">
        <f t="shared" si="2"/>
        <v>70000</v>
      </c>
      <c r="I35" s="33">
        <f t="shared" si="2"/>
        <v>0</v>
      </c>
      <c r="J35" s="33" t="s">
        <v>67</v>
      </c>
      <c r="K35" s="33">
        <f t="shared" si="2"/>
        <v>0</v>
      </c>
      <c r="L35" s="33">
        <f t="shared" si="2"/>
        <v>250000</v>
      </c>
      <c r="M35" s="33">
        <f t="shared" si="2"/>
        <v>0</v>
      </c>
      <c r="N35" s="33">
        <f t="shared" si="2"/>
        <v>0</v>
      </c>
      <c r="O35" s="33" t="s">
        <v>67</v>
      </c>
    </row>
    <row r="36" spans="1:15" ht="51">
      <c r="A36" s="31">
        <v>22</v>
      </c>
      <c r="B36" s="72" t="s">
        <v>80</v>
      </c>
      <c r="C36" s="31">
        <v>90015</v>
      </c>
      <c r="D36" s="24" t="s">
        <v>76</v>
      </c>
      <c r="E36" s="32">
        <f t="shared" si="1"/>
        <v>56986</v>
      </c>
      <c r="F36" s="32">
        <v>986</v>
      </c>
      <c r="G36" s="32">
        <f>75000-11000-8000</f>
        <v>56000</v>
      </c>
      <c r="H36" s="32">
        <f>G36</f>
        <v>56000</v>
      </c>
      <c r="I36" s="32">
        <v>0</v>
      </c>
      <c r="J36" s="26" t="s">
        <v>85</v>
      </c>
      <c r="K36" s="32">
        <v>0</v>
      </c>
      <c r="L36" s="32">
        <v>0</v>
      </c>
      <c r="M36" s="32">
        <v>0</v>
      </c>
      <c r="N36" s="32">
        <v>0</v>
      </c>
      <c r="O36" s="25" t="s">
        <v>81</v>
      </c>
    </row>
    <row r="37" spans="1:15" ht="102">
      <c r="A37" s="31">
        <v>23</v>
      </c>
      <c r="B37" s="72" t="s">
        <v>80</v>
      </c>
      <c r="C37" s="31">
        <v>90015</v>
      </c>
      <c r="D37" s="24" t="s">
        <v>144</v>
      </c>
      <c r="E37" s="32">
        <f t="shared" si="1"/>
        <v>34000</v>
      </c>
      <c r="F37" s="32">
        <v>0</v>
      </c>
      <c r="G37" s="32">
        <v>4000</v>
      </c>
      <c r="H37" s="32">
        <v>4000</v>
      </c>
      <c r="I37" s="32">
        <v>0</v>
      </c>
      <c r="J37" s="26" t="s">
        <v>85</v>
      </c>
      <c r="K37" s="32">
        <v>0</v>
      </c>
      <c r="L37" s="32">
        <v>30000</v>
      </c>
      <c r="M37" s="32">
        <v>0</v>
      </c>
      <c r="N37" s="32">
        <v>0</v>
      </c>
      <c r="O37" s="25" t="s">
        <v>81</v>
      </c>
    </row>
    <row r="38" spans="1:15" s="27" customFormat="1" ht="12.75">
      <c r="A38" s="82" t="s">
        <v>84</v>
      </c>
      <c r="B38" s="82"/>
      <c r="C38" s="82"/>
      <c r="D38" s="82"/>
      <c r="E38" s="33">
        <f>E36+E37</f>
        <v>90986</v>
      </c>
      <c r="F38" s="33">
        <f>F36+F37</f>
        <v>986</v>
      </c>
      <c r="G38" s="33">
        <f>G36+G37</f>
        <v>60000</v>
      </c>
      <c r="H38" s="33">
        <f>H36+H37</f>
        <v>60000</v>
      </c>
      <c r="I38" s="33">
        <f>I36+I37</f>
        <v>0</v>
      </c>
      <c r="J38" s="34" t="s">
        <v>67</v>
      </c>
      <c r="K38" s="33">
        <f>K36</f>
        <v>0</v>
      </c>
      <c r="L38" s="33">
        <f>L37</f>
        <v>30000</v>
      </c>
      <c r="M38" s="33">
        <f>M36</f>
        <v>0</v>
      </c>
      <c r="N38" s="33">
        <f>N36</f>
        <v>0</v>
      </c>
      <c r="O38" s="34" t="s">
        <v>67</v>
      </c>
    </row>
    <row r="39" spans="1:15" ht="225.75" customHeight="1">
      <c r="A39" s="25">
        <v>24</v>
      </c>
      <c r="B39" s="59">
        <v>926</v>
      </c>
      <c r="C39" s="59">
        <v>92601</v>
      </c>
      <c r="D39" s="59" t="s">
        <v>141</v>
      </c>
      <c r="E39" s="32">
        <v>1000000</v>
      </c>
      <c r="F39" s="32">
        <v>0</v>
      </c>
      <c r="G39" s="32">
        <v>50000</v>
      </c>
      <c r="H39" s="32">
        <v>0</v>
      </c>
      <c r="I39" s="32">
        <v>50000</v>
      </c>
      <c r="J39" s="26" t="s">
        <v>85</v>
      </c>
      <c r="K39" s="32">
        <v>0</v>
      </c>
      <c r="L39" s="32">
        <v>950000</v>
      </c>
      <c r="M39" s="32">
        <v>0</v>
      </c>
      <c r="N39" s="32">
        <v>0</v>
      </c>
      <c r="O39" s="25" t="s">
        <v>81</v>
      </c>
    </row>
    <row r="40" spans="1:15" s="27" customFormat="1" ht="20.25" customHeight="1">
      <c r="A40" s="74" t="s">
        <v>135</v>
      </c>
      <c r="B40" s="75"/>
      <c r="C40" s="75"/>
      <c r="D40" s="76"/>
      <c r="E40" s="33">
        <f>E39</f>
        <v>1000000</v>
      </c>
      <c r="F40" s="33">
        <f aca="true" t="shared" si="3" ref="F40:N40">F39</f>
        <v>0</v>
      </c>
      <c r="G40" s="33">
        <f t="shared" si="3"/>
        <v>50000</v>
      </c>
      <c r="H40" s="33">
        <f t="shared" si="3"/>
        <v>0</v>
      </c>
      <c r="I40" s="33">
        <f t="shared" si="3"/>
        <v>50000</v>
      </c>
      <c r="J40" s="33" t="s">
        <v>67</v>
      </c>
      <c r="K40" s="33">
        <f t="shared" si="3"/>
        <v>0</v>
      </c>
      <c r="L40" s="33">
        <f t="shared" si="3"/>
        <v>950000</v>
      </c>
      <c r="M40" s="33">
        <f t="shared" si="3"/>
        <v>0</v>
      </c>
      <c r="N40" s="33">
        <f t="shared" si="3"/>
        <v>0</v>
      </c>
      <c r="O40" s="34" t="s">
        <v>67</v>
      </c>
    </row>
    <row r="41" spans="1:15" s="30" customFormat="1" ht="22.5" customHeight="1">
      <c r="A41" s="80" t="s">
        <v>61</v>
      </c>
      <c r="B41" s="80"/>
      <c r="C41" s="80"/>
      <c r="D41" s="80"/>
      <c r="E41" s="35">
        <f>E38+E35+E33+E22+E40</f>
        <v>8109461.05</v>
      </c>
      <c r="F41" s="35">
        <f>F38+F35+F33+F22+F40</f>
        <v>95646.05</v>
      </c>
      <c r="G41" s="35">
        <f>G38+G35+G33+G22+G40</f>
        <v>1915000</v>
      </c>
      <c r="H41" s="35">
        <f>H38+H35+H33+H22+H40</f>
        <v>1643000</v>
      </c>
      <c r="I41" s="35">
        <f>I38+I35+I33+I22+I40</f>
        <v>272000</v>
      </c>
      <c r="J41" s="35" t="s">
        <v>67</v>
      </c>
      <c r="K41" s="35">
        <f>K38+K35+K33+K22+K40</f>
        <v>0</v>
      </c>
      <c r="L41" s="35">
        <f>L38+L35+L33+L22+L40</f>
        <v>3178815</v>
      </c>
      <c r="M41" s="35">
        <f>M38+M35+M33+M22+M40</f>
        <v>1920000</v>
      </c>
      <c r="N41" s="35">
        <f>N38+N35+N33+N22+N40</f>
        <v>1000000</v>
      </c>
      <c r="O41" s="36" t="s">
        <v>67</v>
      </c>
    </row>
    <row r="43" spans="5:7" ht="12.75">
      <c r="E43" s="68"/>
      <c r="G43" s="68"/>
    </row>
    <row r="44" ht="12.75">
      <c r="E44" s="68"/>
    </row>
    <row r="46" ht="12.75">
      <c r="J46" s="68"/>
    </row>
    <row r="49" ht="12.75">
      <c r="G49" s="68"/>
    </row>
    <row r="52" ht="12.75">
      <c r="M52" s="64" t="s">
        <v>153</v>
      </c>
    </row>
    <row r="53" ht="12.75">
      <c r="M53" s="64" t="s">
        <v>154</v>
      </c>
    </row>
    <row r="55" ht="12.75">
      <c r="M55" s="64" t="s">
        <v>155</v>
      </c>
    </row>
  </sheetData>
  <mergeCells count="25">
    <mergeCell ref="K1:O2"/>
    <mergeCell ref="A38:D38"/>
    <mergeCell ref="A22:D22"/>
    <mergeCell ref="A4:O4"/>
    <mergeCell ref="A6:A10"/>
    <mergeCell ref="B6:B10"/>
    <mergeCell ref="C6:C10"/>
    <mergeCell ref="D6:D10"/>
    <mergeCell ref="O6:O10"/>
    <mergeCell ref="E6:E10"/>
    <mergeCell ref="G7:G10"/>
    <mergeCell ref="M7:M10"/>
    <mergeCell ref="N7:N10"/>
    <mergeCell ref="G6:N6"/>
    <mergeCell ref="L7:L10"/>
    <mergeCell ref="A40:D40"/>
    <mergeCell ref="A35:D35"/>
    <mergeCell ref="A41:D41"/>
    <mergeCell ref="H7:K7"/>
    <mergeCell ref="H8:H10"/>
    <mergeCell ref="I8:I10"/>
    <mergeCell ref="J8:J10"/>
    <mergeCell ref="K8:K10"/>
    <mergeCell ref="F6:F10"/>
    <mergeCell ref="A33:D33"/>
  </mergeCells>
  <printOptions horizontalCentered="1"/>
  <pageMargins left="0.5118110236220472" right="0.3937007874015748" top="0.25" bottom="0.24" header="0.1968503937007874" footer="0.17"/>
  <pageSetup fitToHeight="3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D30">
      <selection activeCell="G1" sqref="G1:K2"/>
    </sheetView>
  </sheetViews>
  <sheetFormatPr defaultColWidth="9.00390625" defaultRowHeight="12.75"/>
  <cols>
    <col min="1" max="1" width="5.625" style="64" customWidth="1"/>
    <col min="2" max="2" width="6.875" style="64" customWidth="1"/>
    <col min="3" max="3" width="7.75390625" style="64" customWidth="1"/>
    <col min="4" max="4" width="15.625" style="64" customWidth="1"/>
    <col min="5" max="5" width="12.00390625" style="64" customWidth="1"/>
    <col min="6" max="6" width="12.75390625" style="64" customWidth="1"/>
    <col min="7" max="7" width="11.625" style="64" customWidth="1"/>
    <col min="8" max="8" width="10.125" style="64" customWidth="1"/>
    <col min="9" max="9" width="13.125" style="64" customWidth="1"/>
    <col min="10" max="10" width="14.375" style="64" customWidth="1"/>
    <col min="11" max="11" width="16.75390625" style="64" customWidth="1"/>
    <col min="12" max="16384" width="9.125" style="64" customWidth="1"/>
  </cols>
  <sheetData>
    <row r="1" spans="7:11" s="66" customFormat="1" ht="12.75" customHeight="1">
      <c r="G1" s="89" t="s">
        <v>157</v>
      </c>
      <c r="H1" s="89"/>
      <c r="I1" s="89"/>
      <c r="J1" s="89"/>
      <c r="K1" s="89"/>
    </row>
    <row r="2" spans="7:11" s="66" customFormat="1" ht="25.5" customHeight="1">
      <c r="G2" s="89"/>
      <c r="H2" s="89"/>
      <c r="I2" s="89"/>
      <c r="J2" s="89"/>
      <c r="K2" s="89"/>
    </row>
    <row r="3" spans="1:11" s="7" customFormat="1" ht="18">
      <c r="A3" s="85" t="s">
        <v>132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s="7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" t="s">
        <v>22</v>
      </c>
    </row>
    <row r="5" spans="1:11" s="21" customFormat="1" ht="19.5" customHeight="1">
      <c r="A5" s="88" t="s">
        <v>33</v>
      </c>
      <c r="B5" s="88" t="s">
        <v>2</v>
      </c>
      <c r="C5" s="88" t="s">
        <v>21</v>
      </c>
      <c r="D5" s="87" t="s">
        <v>69</v>
      </c>
      <c r="E5" s="87" t="s">
        <v>34</v>
      </c>
      <c r="F5" s="87" t="s">
        <v>46</v>
      </c>
      <c r="G5" s="87"/>
      <c r="H5" s="87"/>
      <c r="I5" s="87"/>
      <c r="J5" s="87"/>
      <c r="K5" s="87" t="s">
        <v>38</v>
      </c>
    </row>
    <row r="6" spans="1:11" s="21" customFormat="1" ht="19.5" customHeight="1">
      <c r="A6" s="88"/>
      <c r="B6" s="88"/>
      <c r="C6" s="88"/>
      <c r="D6" s="87"/>
      <c r="E6" s="87"/>
      <c r="F6" s="87" t="s">
        <v>55</v>
      </c>
      <c r="G6" s="87" t="s">
        <v>16</v>
      </c>
      <c r="H6" s="87"/>
      <c r="I6" s="87"/>
      <c r="J6" s="87"/>
      <c r="K6" s="87"/>
    </row>
    <row r="7" spans="1:11" s="21" customFormat="1" ht="29.25" customHeight="1">
      <c r="A7" s="88"/>
      <c r="B7" s="88"/>
      <c r="C7" s="88"/>
      <c r="D7" s="87"/>
      <c r="E7" s="87"/>
      <c r="F7" s="87"/>
      <c r="G7" s="87" t="s">
        <v>64</v>
      </c>
      <c r="H7" s="87" t="s">
        <v>56</v>
      </c>
      <c r="I7" s="87" t="s">
        <v>66</v>
      </c>
      <c r="J7" s="87" t="s">
        <v>57</v>
      </c>
      <c r="K7" s="87"/>
    </row>
    <row r="8" spans="1:11" s="21" customFormat="1" ht="19.5" customHeight="1">
      <c r="A8" s="88"/>
      <c r="B8" s="88"/>
      <c r="C8" s="88"/>
      <c r="D8" s="87"/>
      <c r="E8" s="87"/>
      <c r="F8" s="87"/>
      <c r="G8" s="87"/>
      <c r="H8" s="87"/>
      <c r="I8" s="87"/>
      <c r="J8" s="87"/>
      <c r="K8" s="87"/>
    </row>
    <row r="9" spans="1:11" s="21" customFormat="1" ht="19.5" customHeight="1">
      <c r="A9" s="88"/>
      <c r="B9" s="88"/>
      <c r="C9" s="88"/>
      <c r="D9" s="87"/>
      <c r="E9" s="87"/>
      <c r="F9" s="87"/>
      <c r="G9" s="87"/>
      <c r="H9" s="87"/>
      <c r="I9" s="87"/>
      <c r="J9" s="87"/>
      <c r="K9" s="87"/>
    </row>
    <row r="10" spans="1:11" s="7" customFormat="1" ht="12" customHeight="1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</row>
    <row r="11" spans="1:11" ht="54" customHeight="1">
      <c r="A11" s="49">
        <v>1</v>
      </c>
      <c r="B11" s="50" t="s">
        <v>77</v>
      </c>
      <c r="C11" s="50" t="s">
        <v>78</v>
      </c>
      <c r="D11" s="59" t="s">
        <v>111</v>
      </c>
      <c r="E11" s="52">
        <v>480000</v>
      </c>
      <c r="F11" s="52">
        <v>480000</v>
      </c>
      <c r="G11" s="52">
        <v>32154</v>
      </c>
      <c r="H11" s="52">
        <f>480000-32154</f>
        <v>447846</v>
      </c>
      <c r="I11" s="26" t="s">
        <v>87</v>
      </c>
      <c r="J11" s="49">
        <v>0</v>
      </c>
      <c r="K11" s="37" t="s">
        <v>88</v>
      </c>
    </row>
    <row r="12" spans="1:11" s="27" customFormat="1" ht="12" customHeight="1">
      <c r="A12" s="84" t="s">
        <v>82</v>
      </c>
      <c r="B12" s="84"/>
      <c r="C12" s="84"/>
      <c r="D12" s="84"/>
      <c r="E12" s="53">
        <f>SUM(E11:E11)</f>
        <v>480000</v>
      </c>
      <c r="F12" s="53">
        <f>SUM(F11:F11)</f>
        <v>480000</v>
      </c>
      <c r="G12" s="53">
        <f>SUM(G11:G11)</f>
        <v>32154</v>
      </c>
      <c r="H12" s="53">
        <f>SUM(H11:H11)</f>
        <v>447846</v>
      </c>
      <c r="I12" s="53" t="s">
        <v>67</v>
      </c>
      <c r="J12" s="53">
        <f>SUM(J11:J11)</f>
        <v>0</v>
      </c>
      <c r="K12" s="51" t="s">
        <v>67</v>
      </c>
    </row>
    <row r="13" spans="1:11" ht="52.5" customHeight="1">
      <c r="A13" s="37">
        <v>2</v>
      </c>
      <c r="B13" s="37">
        <v>600</v>
      </c>
      <c r="C13" s="37">
        <v>60013</v>
      </c>
      <c r="D13" s="24" t="s">
        <v>130</v>
      </c>
      <c r="E13" s="52">
        <v>80000</v>
      </c>
      <c r="F13" s="52">
        <v>80000</v>
      </c>
      <c r="G13" s="52">
        <f>F13</f>
        <v>80000</v>
      </c>
      <c r="H13" s="52">
        <v>0</v>
      </c>
      <c r="I13" s="26" t="s">
        <v>87</v>
      </c>
      <c r="J13" s="52">
        <v>0</v>
      </c>
      <c r="K13" s="37" t="s">
        <v>88</v>
      </c>
    </row>
    <row r="14" spans="1:11" s="67" customFormat="1" ht="56.25" customHeight="1">
      <c r="A14" s="37">
        <v>3</v>
      </c>
      <c r="B14" s="37">
        <v>600</v>
      </c>
      <c r="C14" s="37">
        <v>60016</v>
      </c>
      <c r="D14" s="24" t="s">
        <v>118</v>
      </c>
      <c r="E14" s="60">
        <v>60000</v>
      </c>
      <c r="F14" s="60">
        <v>60000</v>
      </c>
      <c r="G14" s="60">
        <v>0</v>
      </c>
      <c r="H14" s="60">
        <v>60000</v>
      </c>
      <c r="I14" s="26" t="s">
        <v>87</v>
      </c>
      <c r="J14" s="61">
        <v>0</v>
      </c>
      <c r="K14" s="37" t="s">
        <v>88</v>
      </c>
    </row>
    <row r="15" spans="1:11" s="67" customFormat="1" ht="54" customHeight="1">
      <c r="A15" s="37">
        <v>4</v>
      </c>
      <c r="B15" s="37">
        <v>600</v>
      </c>
      <c r="C15" s="37">
        <v>60016</v>
      </c>
      <c r="D15" s="24" t="s">
        <v>119</v>
      </c>
      <c r="E15" s="60">
        <v>190000</v>
      </c>
      <c r="F15" s="60">
        <v>190000</v>
      </c>
      <c r="G15" s="60">
        <v>0</v>
      </c>
      <c r="H15" s="60">
        <v>190000</v>
      </c>
      <c r="I15" s="26" t="s">
        <v>87</v>
      </c>
      <c r="J15" s="61">
        <v>0</v>
      </c>
      <c r="K15" s="37" t="s">
        <v>88</v>
      </c>
    </row>
    <row r="16" spans="1:11" s="67" customFormat="1" ht="54" customHeight="1">
      <c r="A16" s="37">
        <v>5</v>
      </c>
      <c r="B16" s="37">
        <v>600</v>
      </c>
      <c r="C16" s="37">
        <v>60016</v>
      </c>
      <c r="D16" s="24" t="s">
        <v>139</v>
      </c>
      <c r="E16" s="60">
        <v>62000</v>
      </c>
      <c r="F16" s="60">
        <v>62000</v>
      </c>
      <c r="G16" s="60">
        <v>62000</v>
      </c>
      <c r="H16" s="60">
        <v>0</v>
      </c>
      <c r="I16" s="26" t="s">
        <v>87</v>
      </c>
      <c r="J16" s="61">
        <v>0</v>
      </c>
      <c r="K16" s="37" t="s">
        <v>88</v>
      </c>
    </row>
    <row r="17" spans="1:11" s="67" customFormat="1" ht="72" customHeight="1">
      <c r="A17" s="37">
        <v>6</v>
      </c>
      <c r="B17" s="37">
        <v>600</v>
      </c>
      <c r="C17" s="37">
        <v>60016</v>
      </c>
      <c r="D17" s="24" t="s">
        <v>121</v>
      </c>
      <c r="E17" s="60">
        <v>180000</v>
      </c>
      <c r="F17" s="60">
        <v>180000</v>
      </c>
      <c r="G17" s="60">
        <v>180000</v>
      </c>
      <c r="H17" s="60">
        <v>0</v>
      </c>
      <c r="I17" s="26" t="s">
        <v>87</v>
      </c>
      <c r="J17" s="61">
        <v>0</v>
      </c>
      <c r="K17" s="37" t="s">
        <v>88</v>
      </c>
    </row>
    <row r="18" spans="1:11" s="63" customFormat="1" ht="15.75" customHeight="1">
      <c r="A18" s="84" t="s">
        <v>83</v>
      </c>
      <c r="B18" s="84"/>
      <c r="C18" s="84"/>
      <c r="D18" s="84"/>
      <c r="E18" s="62">
        <f>E17+E15+E14+E13+E16</f>
        <v>572000</v>
      </c>
      <c r="F18" s="62">
        <f>F17+F15+F14+F13+F16</f>
        <v>572000</v>
      </c>
      <c r="G18" s="62">
        <f>G17+G15+G14+G13+G16</f>
        <v>322000</v>
      </c>
      <c r="H18" s="62">
        <f>H17+H15+H14+H13+H16</f>
        <v>250000</v>
      </c>
      <c r="I18" s="62" t="s">
        <v>67</v>
      </c>
      <c r="J18" s="62">
        <f>J17+J15+J14+J13</f>
        <v>0</v>
      </c>
      <c r="K18" s="62" t="s">
        <v>67</v>
      </c>
    </row>
    <row r="19" spans="1:11" ht="51" customHeight="1">
      <c r="A19" s="31">
        <v>7</v>
      </c>
      <c r="B19" s="31">
        <v>700</v>
      </c>
      <c r="C19" s="31">
        <v>70005</v>
      </c>
      <c r="D19" s="24" t="s">
        <v>86</v>
      </c>
      <c r="E19" s="32">
        <v>50000</v>
      </c>
      <c r="F19" s="32">
        <v>50000</v>
      </c>
      <c r="G19" s="32">
        <v>50000</v>
      </c>
      <c r="H19" s="32">
        <v>0</v>
      </c>
      <c r="I19" s="26" t="s">
        <v>87</v>
      </c>
      <c r="J19" s="31">
        <v>0</v>
      </c>
      <c r="K19" s="37" t="s">
        <v>88</v>
      </c>
    </row>
    <row r="20" spans="1:11" s="27" customFormat="1" ht="18.75" customHeight="1">
      <c r="A20" s="84" t="s">
        <v>90</v>
      </c>
      <c r="B20" s="84"/>
      <c r="C20" s="84"/>
      <c r="D20" s="84"/>
      <c r="E20" s="33">
        <f>E19</f>
        <v>50000</v>
      </c>
      <c r="F20" s="33">
        <f>F19</f>
        <v>50000</v>
      </c>
      <c r="G20" s="33">
        <f>G19</f>
        <v>50000</v>
      </c>
      <c r="H20" s="33">
        <f>H19</f>
        <v>0</v>
      </c>
      <c r="I20" s="34">
        <v>0</v>
      </c>
      <c r="J20" s="34">
        <f>J19</f>
        <v>0</v>
      </c>
      <c r="K20" s="29" t="s">
        <v>67</v>
      </c>
    </row>
    <row r="21" spans="1:11" ht="51">
      <c r="A21" s="31">
        <v>8</v>
      </c>
      <c r="B21" s="31">
        <v>750</v>
      </c>
      <c r="C21" s="31">
        <v>75023</v>
      </c>
      <c r="D21" s="24" t="s">
        <v>128</v>
      </c>
      <c r="E21" s="32">
        <v>50000</v>
      </c>
      <c r="F21" s="32">
        <v>50000</v>
      </c>
      <c r="G21" s="32">
        <v>50000</v>
      </c>
      <c r="H21" s="32">
        <v>0</v>
      </c>
      <c r="I21" s="26" t="s">
        <v>87</v>
      </c>
      <c r="J21" s="31">
        <v>0</v>
      </c>
      <c r="K21" s="37" t="s">
        <v>88</v>
      </c>
    </row>
    <row r="22" spans="1:11" ht="51">
      <c r="A22" s="31">
        <v>9</v>
      </c>
      <c r="B22" s="31">
        <v>750</v>
      </c>
      <c r="C22" s="31">
        <v>75023</v>
      </c>
      <c r="D22" s="24" t="s">
        <v>91</v>
      </c>
      <c r="E22" s="32">
        <v>50000</v>
      </c>
      <c r="F22" s="32">
        <v>50000</v>
      </c>
      <c r="G22" s="32">
        <v>50000</v>
      </c>
      <c r="H22" s="32">
        <v>0</v>
      </c>
      <c r="I22" s="26" t="s">
        <v>87</v>
      </c>
      <c r="J22" s="31">
        <v>0</v>
      </c>
      <c r="K22" s="37" t="s">
        <v>88</v>
      </c>
    </row>
    <row r="23" spans="1:11" s="27" customFormat="1" ht="21" customHeight="1">
      <c r="A23" s="84" t="s">
        <v>89</v>
      </c>
      <c r="B23" s="84"/>
      <c r="C23" s="84"/>
      <c r="D23" s="84"/>
      <c r="E23" s="33">
        <f>E21+E22</f>
        <v>100000</v>
      </c>
      <c r="F23" s="33">
        <f>F21+F22</f>
        <v>100000</v>
      </c>
      <c r="G23" s="33">
        <f>G21+G22</f>
        <v>100000</v>
      </c>
      <c r="H23" s="33">
        <f>H21+H22</f>
        <v>0</v>
      </c>
      <c r="I23" s="34" t="s">
        <v>67</v>
      </c>
      <c r="J23" s="34">
        <f>J22+J21</f>
        <v>0</v>
      </c>
      <c r="K23" s="29" t="s">
        <v>67</v>
      </c>
    </row>
    <row r="24" spans="1:11" ht="90.75" customHeight="1">
      <c r="A24" s="37">
        <v>10</v>
      </c>
      <c r="B24" s="59">
        <v>801</v>
      </c>
      <c r="C24" s="59">
        <v>80101</v>
      </c>
      <c r="D24" s="59" t="s">
        <v>126</v>
      </c>
      <c r="E24" s="32">
        <v>50000</v>
      </c>
      <c r="F24" s="32">
        <v>50000</v>
      </c>
      <c r="G24" s="32">
        <v>50000</v>
      </c>
      <c r="H24" s="32">
        <v>0</v>
      </c>
      <c r="I24" s="26" t="s">
        <v>87</v>
      </c>
      <c r="J24" s="31">
        <v>0</v>
      </c>
      <c r="K24" s="37" t="s">
        <v>88</v>
      </c>
    </row>
    <row r="25" spans="1:11" ht="90.75" customHeight="1">
      <c r="A25" s="37">
        <v>11</v>
      </c>
      <c r="B25" s="59">
        <v>801</v>
      </c>
      <c r="C25" s="59">
        <v>80101</v>
      </c>
      <c r="D25" s="59" t="s">
        <v>138</v>
      </c>
      <c r="E25" s="32">
        <v>5307</v>
      </c>
      <c r="F25" s="32">
        <v>5307</v>
      </c>
      <c r="G25" s="32">
        <v>5307</v>
      </c>
      <c r="H25" s="32">
        <v>0</v>
      </c>
      <c r="I25" s="26" t="s">
        <v>87</v>
      </c>
      <c r="J25" s="31">
        <v>0</v>
      </c>
      <c r="K25" s="37" t="s">
        <v>88</v>
      </c>
    </row>
    <row r="26" spans="1:11" ht="56.25" customHeight="1">
      <c r="A26" s="37">
        <v>12</v>
      </c>
      <c r="B26" s="59">
        <v>801</v>
      </c>
      <c r="C26" s="59">
        <v>80110</v>
      </c>
      <c r="D26" s="59" t="s">
        <v>127</v>
      </c>
      <c r="E26" s="32">
        <v>30000</v>
      </c>
      <c r="F26" s="32">
        <v>30000</v>
      </c>
      <c r="G26" s="32">
        <v>30000</v>
      </c>
      <c r="H26" s="32">
        <v>0</v>
      </c>
      <c r="I26" s="26" t="s">
        <v>87</v>
      </c>
      <c r="J26" s="31">
        <v>0</v>
      </c>
      <c r="K26" s="37" t="s">
        <v>88</v>
      </c>
    </row>
    <row r="27" spans="1:11" ht="121.5" customHeight="1">
      <c r="A27" s="37">
        <v>13</v>
      </c>
      <c r="B27" s="59">
        <v>801</v>
      </c>
      <c r="C27" s="59">
        <v>80110</v>
      </c>
      <c r="D27" s="59" t="s">
        <v>148</v>
      </c>
      <c r="E27" s="32">
        <f>120000</f>
        <v>120000</v>
      </c>
      <c r="F27" s="32">
        <v>120000</v>
      </c>
      <c r="G27" s="32">
        <v>120000</v>
      </c>
      <c r="H27" s="32">
        <v>0</v>
      </c>
      <c r="I27" s="26" t="s">
        <v>87</v>
      </c>
      <c r="J27" s="31">
        <v>0</v>
      </c>
      <c r="K27" s="37" t="s">
        <v>88</v>
      </c>
    </row>
    <row r="28" spans="1:11" s="27" customFormat="1" ht="21" customHeight="1">
      <c r="A28" s="84" t="s">
        <v>115</v>
      </c>
      <c r="B28" s="84"/>
      <c r="C28" s="84"/>
      <c r="D28" s="84"/>
      <c r="E28" s="33">
        <f>E26+E24+E25+E27</f>
        <v>205307</v>
      </c>
      <c r="F28" s="33">
        <f>F26+F24+F25+F27</f>
        <v>205307</v>
      </c>
      <c r="G28" s="33">
        <f>G26+G24+G25+G27</f>
        <v>205307</v>
      </c>
      <c r="H28" s="33">
        <f>H26+H24+H25+H27</f>
        <v>0</v>
      </c>
      <c r="I28" s="33" t="s">
        <v>67</v>
      </c>
      <c r="J28" s="33">
        <f>J26+J24</f>
        <v>0</v>
      </c>
      <c r="K28" s="29" t="s">
        <v>67</v>
      </c>
    </row>
    <row r="29" spans="1:11" ht="106.5" customHeight="1">
      <c r="A29" s="37">
        <v>14</v>
      </c>
      <c r="B29" s="24">
        <v>900</v>
      </c>
      <c r="C29" s="24">
        <v>90015</v>
      </c>
      <c r="D29" s="24" t="s">
        <v>137</v>
      </c>
      <c r="E29" s="32">
        <f>F29</f>
        <v>95000</v>
      </c>
      <c r="F29" s="32">
        <f>100000-4000-1000</f>
        <v>95000</v>
      </c>
      <c r="G29" s="32">
        <f>100000-4000-1000</f>
        <v>95000</v>
      </c>
      <c r="H29" s="32">
        <v>0</v>
      </c>
      <c r="I29" s="26" t="s">
        <v>87</v>
      </c>
      <c r="J29" s="32">
        <v>0</v>
      </c>
      <c r="K29" s="37" t="s">
        <v>88</v>
      </c>
    </row>
    <row r="30" spans="1:11" ht="54" customHeight="1">
      <c r="A30" s="37">
        <v>15</v>
      </c>
      <c r="B30" s="24">
        <v>900</v>
      </c>
      <c r="C30" s="24">
        <v>90015</v>
      </c>
      <c r="D30" s="24" t="s">
        <v>145</v>
      </c>
      <c r="E30" s="32">
        <v>12000</v>
      </c>
      <c r="F30" s="32">
        <v>12000</v>
      </c>
      <c r="G30" s="32">
        <v>12000</v>
      </c>
      <c r="H30" s="32">
        <v>0</v>
      </c>
      <c r="I30" s="26" t="s">
        <v>87</v>
      </c>
      <c r="J30" s="31">
        <v>0</v>
      </c>
      <c r="K30" s="37" t="s">
        <v>88</v>
      </c>
    </row>
    <row r="31" spans="1:11" ht="75.75" customHeight="1">
      <c r="A31" s="37">
        <v>16</v>
      </c>
      <c r="B31" s="24">
        <v>900</v>
      </c>
      <c r="C31" s="24">
        <v>90015</v>
      </c>
      <c r="D31" s="24" t="s">
        <v>146</v>
      </c>
      <c r="E31" s="32">
        <v>8000</v>
      </c>
      <c r="F31" s="32">
        <v>8000</v>
      </c>
      <c r="G31" s="32">
        <v>8000</v>
      </c>
      <c r="H31" s="32"/>
      <c r="I31" s="26" t="s">
        <v>87</v>
      </c>
      <c r="J31" s="31">
        <v>0</v>
      </c>
      <c r="K31" s="37" t="s">
        <v>88</v>
      </c>
    </row>
    <row r="32" spans="1:11" ht="54.75" customHeight="1">
      <c r="A32" s="37">
        <v>17</v>
      </c>
      <c r="B32" s="24">
        <v>900</v>
      </c>
      <c r="C32" s="24">
        <v>90095</v>
      </c>
      <c r="D32" s="24" t="s">
        <v>124</v>
      </c>
      <c r="E32" s="32">
        <v>100000</v>
      </c>
      <c r="F32" s="32">
        <v>100000</v>
      </c>
      <c r="G32" s="32">
        <v>100000</v>
      </c>
      <c r="H32" s="32">
        <v>0</v>
      </c>
      <c r="I32" s="26" t="s">
        <v>87</v>
      </c>
      <c r="J32" s="31">
        <v>0</v>
      </c>
      <c r="K32" s="37" t="s">
        <v>88</v>
      </c>
    </row>
    <row r="33" spans="1:11" s="27" customFormat="1" ht="17.25" customHeight="1">
      <c r="A33" s="84" t="s">
        <v>84</v>
      </c>
      <c r="B33" s="84"/>
      <c r="C33" s="84"/>
      <c r="D33" s="84"/>
      <c r="E33" s="33">
        <f>E32+E29+E31+E30</f>
        <v>215000</v>
      </c>
      <c r="F33" s="33">
        <f>F32+F29+F31+F30</f>
        <v>215000</v>
      </c>
      <c r="G33" s="33">
        <f>G32+G29+G31+G30</f>
        <v>215000</v>
      </c>
      <c r="H33" s="33">
        <f>H32+H29+H31+H30</f>
        <v>0</v>
      </c>
      <c r="I33" s="33" t="s">
        <v>67</v>
      </c>
      <c r="J33" s="33">
        <f>J32</f>
        <v>0</v>
      </c>
      <c r="K33" s="29" t="s">
        <v>67</v>
      </c>
    </row>
    <row r="34" spans="1:11" ht="72" customHeight="1">
      <c r="A34" s="25">
        <v>18</v>
      </c>
      <c r="B34" s="59">
        <v>921</v>
      </c>
      <c r="C34" s="59">
        <v>92120</v>
      </c>
      <c r="D34" s="59" t="s">
        <v>123</v>
      </c>
      <c r="E34" s="32">
        <f>F34</f>
        <v>100000</v>
      </c>
      <c r="F34" s="32">
        <v>100000</v>
      </c>
      <c r="G34" s="32">
        <v>100000</v>
      </c>
      <c r="H34" s="32">
        <v>0</v>
      </c>
      <c r="I34" s="26" t="s">
        <v>87</v>
      </c>
      <c r="J34" s="31">
        <v>0</v>
      </c>
      <c r="K34" s="37" t="s">
        <v>88</v>
      </c>
    </row>
    <row r="35" spans="1:11" s="27" customFormat="1" ht="16.5" customHeight="1">
      <c r="A35" s="82" t="s">
        <v>133</v>
      </c>
      <c r="B35" s="82"/>
      <c r="C35" s="82"/>
      <c r="D35" s="82"/>
      <c r="E35" s="33">
        <f>E34</f>
        <v>100000</v>
      </c>
      <c r="F35" s="33">
        <f>F34</f>
        <v>100000</v>
      </c>
      <c r="G35" s="33">
        <f>F34</f>
        <v>100000</v>
      </c>
      <c r="H35" s="33">
        <f>H34</f>
        <v>0</v>
      </c>
      <c r="I35" s="33" t="s">
        <v>67</v>
      </c>
      <c r="J35" s="33">
        <f>J34</f>
        <v>0</v>
      </c>
      <c r="K35" s="33" t="s">
        <v>67</v>
      </c>
    </row>
    <row r="36" spans="1:11" ht="22.5" customHeight="1">
      <c r="A36" s="80" t="s">
        <v>61</v>
      </c>
      <c r="B36" s="80"/>
      <c r="C36" s="80"/>
      <c r="D36" s="80"/>
      <c r="E36" s="35">
        <f>E35+E33+E28+E23+E20+E18+E12</f>
        <v>1722307</v>
      </c>
      <c r="F36" s="35">
        <f>F35+F33+F28+F23+F20+F18+F12</f>
        <v>1722307</v>
      </c>
      <c r="G36" s="35">
        <f>G35+G33+G28+G23+G20+G18+G12</f>
        <v>1024461</v>
      </c>
      <c r="H36" s="35">
        <f>H35+H33+H28+H23+H20+H18+H12</f>
        <v>697846</v>
      </c>
      <c r="I36" s="35" t="s">
        <v>67</v>
      </c>
      <c r="J36" s="35">
        <f>J35+J33+J28+J23+J20+J18+J12</f>
        <v>0</v>
      </c>
      <c r="K36" s="36" t="s">
        <v>67</v>
      </c>
    </row>
    <row r="37" ht="12.75">
      <c r="G37" s="68"/>
    </row>
    <row r="38" spans="6:7" ht="12.75">
      <c r="F38" s="68"/>
      <c r="G38" s="68"/>
    </row>
    <row r="39" spans="7:8" ht="12.75">
      <c r="G39" s="68"/>
      <c r="H39" s="68"/>
    </row>
    <row r="40" ht="12.75">
      <c r="G40" s="68"/>
    </row>
    <row r="41" ht="12.75">
      <c r="K41" s="64" t="s">
        <v>153</v>
      </c>
    </row>
    <row r="42" spans="6:11" ht="12.75">
      <c r="F42" s="68"/>
      <c r="K42" s="64" t="s">
        <v>154</v>
      </c>
    </row>
    <row r="44" ht="12.75">
      <c r="K44" s="64" t="s">
        <v>155</v>
      </c>
    </row>
  </sheetData>
  <mergeCells count="23">
    <mergeCell ref="G1:K2"/>
    <mergeCell ref="A20:D20"/>
    <mergeCell ref="A23:D23"/>
    <mergeCell ref="E5:E9"/>
    <mergeCell ref="G7:G9"/>
    <mergeCell ref="A12:D12"/>
    <mergeCell ref="F6:F9"/>
    <mergeCell ref="A18:D18"/>
    <mergeCell ref="H7:H9"/>
    <mergeCell ref="A3:K3"/>
    <mergeCell ref="A36:D36"/>
    <mergeCell ref="A35:D35"/>
    <mergeCell ref="A33:D33"/>
    <mergeCell ref="A28:D28"/>
    <mergeCell ref="A5:A9"/>
    <mergeCell ref="B5:B9"/>
    <mergeCell ref="C5:C9"/>
    <mergeCell ref="D5:D9"/>
    <mergeCell ref="F5:J5"/>
    <mergeCell ref="K5:K9"/>
    <mergeCell ref="I7:I9"/>
    <mergeCell ref="G6:J6"/>
    <mergeCell ref="J7:J9"/>
  </mergeCells>
  <printOptions horizontalCentered="1"/>
  <pageMargins left="0.5" right="0.3937007874015748" top="0.38" bottom="0.4" header="0.27" footer="0.26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defaultGridColor="0" colorId="8" workbookViewId="0" topLeftCell="A7">
      <selection activeCell="D38" sqref="D38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90" t="s">
        <v>149</v>
      </c>
      <c r="H1" s="90"/>
      <c r="I1" s="90"/>
      <c r="J1" s="90"/>
    </row>
    <row r="2" spans="7:10" ht="12.75">
      <c r="G2" s="90"/>
      <c r="H2" s="90"/>
      <c r="I2" s="90"/>
      <c r="J2" s="90"/>
    </row>
    <row r="3" spans="7:10" ht="12.75">
      <c r="G3" s="90"/>
      <c r="H3" s="90"/>
      <c r="I3" s="90"/>
      <c r="J3" s="90"/>
    </row>
    <row r="5" spans="1:10" ht="48.75" customHeight="1">
      <c r="A5" s="91" t="s">
        <v>29</v>
      </c>
      <c r="B5" s="91"/>
      <c r="C5" s="91"/>
      <c r="D5" s="91"/>
      <c r="E5" s="91"/>
      <c r="F5" s="91"/>
      <c r="G5" s="91"/>
      <c r="H5" s="91"/>
      <c r="I5" s="91"/>
      <c r="J5" s="91"/>
    </row>
    <row r="6" ht="12.75">
      <c r="J6" s="4" t="s">
        <v>22</v>
      </c>
    </row>
    <row r="7" spans="1:10" s="2" customFormat="1" ht="20.25" customHeight="1">
      <c r="A7" s="88" t="s">
        <v>2</v>
      </c>
      <c r="B7" s="92" t="s">
        <v>3</v>
      </c>
      <c r="C7" s="92" t="s">
        <v>4</v>
      </c>
      <c r="D7" s="87" t="s">
        <v>54</v>
      </c>
      <c r="E7" s="87" t="s">
        <v>53</v>
      </c>
      <c r="F7" s="87" t="s">
        <v>47</v>
      </c>
      <c r="G7" s="87"/>
      <c r="H7" s="87"/>
      <c r="I7" s="87"/>
      <c r="J7" s="87"/>
    </row>
    <row r="8" spans="1:10" s="2" customFormat="1" ht="20.25" customHeight="1">
      <c r="A8" s="88"/>
      <c r="B8" s="93"/>
      <c r="C8" s="93"/>
      <c r="D8" s="88"/>
      <c r="E8" s="87"/>
      <c r="F8" s="87" t="s">
        <v>51</v>
      </c>
      <c r="G8" s="87" t="s">
        <v>5</v>
      </c>
      <c r="H8" s="87"/>
      <c r="I8" s="87"/>
      <c r="J8" s="87" t="s">
        <v>52</v>
      </c>
    </row>
    <row r="9" spans="1:10" s="2" customFormat="1" ht="65.25" customHeight="1">
      <c r="A9" s="88"/>
      <c r="B9" s="94"/>
      <c r="C9" s="94"/>
      <c r="D9" s="88"/>
      <c r="E9" s="87"/>
      <c r="F9" s="87"/>
      <c r="G9" s="9" t="s">
        <v>48</v>
      </c>
      <c r="H9" s="9" t="s">
        <v>49</v>
      </c>
      <c r="I9" s="9" t="s">
        <v>50</v>
      </c>
      <c r="J9" s="87"/>
    </row>
    <row r="10" spans="1:10" ht="12" customHeight="1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</row>
    <row r="11" spans="1:10" ht="19.5" customHeight="1">
      <c r="A11" s="54">
        <v>750</v>
      </c>
      <c r="B11" s="54">
        <v>75011</v>
      </c>
      <c r="C11" s="54">
        <v>2010</v>
      </c>
      <c r="D11" s="55">
        <v>116740</v>
      </c>
      <c r="E11" s="55"/>
      <c r="F11" s="55"/>
      <c r="G11" s="55"/>
      <c r="H11" s="55"/>
      <c r="I11" s="55"/>
      <c r="J11" s="55">
        <v>0</v>
      </c>
    </row>
    <row r="12" spans="1:10" ht="19.5" customHeight="1">
      <c r="A12" s="54">
        <v>750</v>
      </c>
      <c r="B12" s="54">
        <v>75011</v>
      </c>
      <c r="C12" s="54">
        <v>4010</v>
      </c>
      <c r="D12" s="55"/>
      <c r="E12" s="55">
        <f>F12</f>
        <v>97576</v>
      </c>
      <c r="F12" s="55">
        <f>G12</f>
        <v>97576</v>
      </c>
      <c r="G12" s="55">
        <v>97576</v>
      </c>
      <c r="H12" s="55">
        <v>0</v>
      </c>
      <c r="I12" s="55">
        <v>0</v>
      </c>
      <c r="J12" s="55">
        <v>0</v>
      </c>
    </row>
    <row r="13" spans="1:10" ht="19.5" customHeight="1">
      <c r="A13" s="54">
        <v>750</v>
      </c>
      <c r="B13" s="54">
        <v>75011</v>
      </c>
      <c r="C13" s="54">
        <v>4110</v>
      </c>
      <c r="D13" s="55"/>
      <c r="E13" s="55">
        <f>F13</f>
        <v>16773</v>
      </c>
      <c r="F13" s="55">
        <f>H13</f>
        <v>16773</v>
      </c>
      <c r="G13" s="55">
        <v>0</v>
      </c>
      <c r="H13" s="55">
        <v>16773</v>
      </c>
      <c r="I13" s="55">
        <v>0</v>
      </c>
      <c r="J13" s="55">
        <v>0</v>
      </c>
    </row>
    <row r="14" spans="1:10" ht="19.5" customHeight="1">
      <c r="A14" s="54">
        <v>750</v>
      </c>
      <c r="B14" s="54">
        <v>75011</v>
      </c>
      <c r="C14" s="54">
        <v>4120</v>
      </c>
      <c r="D14" s="55"/>
      <c r="E14" s="55">
        <f>F14</f>
        <v>2391</v>
      </c>
      <c r="F14" s="55">
        <f>H14</f>
        <v>2391</v>
      </c>
      <c r="G14" s="55">
        <v>0</v>
      </c>
      <c r="H14" s="55">
        <v>2391</v>
      </c>
      <c r="I14" s="55">
        <v>0</v>
      </c>
      <c r="J14" s="55">
        <v>0</v>
      </c>
    </row>
    <row r="15" spans="1:10" s="22" customFormat="1" ht="19.5" customHeight="1">
      <c r="A15" s="96" t="s">
        <v>89</v>
      </c>
      <c r="B15" s="96"/>
      <c r="C15" s="96"/>
      <c r="D15" s="56">
        <f aca="true" t="shared" si="0" ref="D15:J15">D11+D12+D13+D14</f>
        <v>116740</v>
      </c>
      <c r="E15" s="56">
        <f t="shared" si="0"/>
        <v>116740</v>
      </c>
      <c r="F15" s="56">
        <f t="shared" si="0"/>
        <v>116740</v>
      </c>
      <c r="G15" s="56">
        <f t="shared" si="0"/>
        <v>97576</v>
      </c>
      <c r="H15" s="56">
        <f>H11+H12+H13+H14</f>
        <v>19164</v>
      </c>
      <c r="I15" s="56">
        <f t="shared" si="0"/>
        <v>0</v>
      </c>
      <c r="J15" s="56">
        <f t="shared" si="0"/>
        <v>0</v>
      </c>
    </row>
    <row r="16" spans="1:10" ht="19.5" customHeight="1">
      <c r="A16" s="54">
        <v>751</v>
      </c>
      <c r="B16" s="54">
        <v>75101</v>
      </c>
      <c r="C16" s="54">
        <v>2010</v>
      </c>
      <c r="D16" s="55">
        <v>3677</v>
      </c>
      <c r="E16" s="55"/>
      <c r="F16" s="55"/>
      <c r="G16" s="55"/>
      <c r="H16" s="55"/>
      <c r="I16" s="55"/>
      <c r="J16" s="55">
        <v>0</v>
      </c>
    </row>
    <row r="17" spans="1:10" ht="19.5" customHeight="1">
      <c r="A17" s="54">
        <v>751</v>
      </c>
      <c r="B17" s="54">
        <v>75101</v>
      </c>
      <c r="C17" s="54">
        <v>4010</v>
      </c>
      <c r="D17" s="55"/>
      <c r="E17" s="55">
        <f>F17</f>
        <v>3074</v>
      </c>
      <c r="F17" s="55">
        <f>G17</f>
        <v>3074</v>
      </c>
      <c r="G17" s="55">
        <v>3074</v>
      </c>
      <c r="H17" s="55">
        <v>0</v>
      </c>
      <c r="I17" s="55">
        <v>0</v>
      </c>
      <c r="J17" s="55">
        <v>0</v>
      </c>
    </row>
    <row r="18" spans="1:10" ht="19.5" customHeight="1">
      <c r="A18" s="54">
        <v>751</v>
      </c>
      <c r="B18" s="54">
        <v>75101</v>
      </c>
      <c r="C18" s="54">
        <v>4110</v>
      </c>
      <c r="D18" s="55"/>
      <c r="E18" s="55">
        <f>F18</f>
        <v>528</v>
      </c>
      <c r="F18" s="55">
        <f>H18</f>
        <v>528</v>
      </c>
      <c r="G18" s="55">
        <v>0</v>
      </c>
      <c r="H18" s="55">
        <v>528</v>
      </c>
      <c r="I18" s="55">
        <v>0</v>
      </c>
      <c r="J18" s="55">
        <v>0</v>
      </c>
    </row>
    <row r="19" spans="1:10" ht="19.5" customHeight="1">
      <c r="A19" s="54">
        <v>751</v>
      </c>
      <c r="B19" s="54">
        <v>75101</v>
      </c>
      <c r="C19" s="54">
        <v>4120</v>
      </c>
      <c r="D19" s="55"/>
      <c r="E19" s="55">
        <f>F19</f>
        <v>75</v>
      </c>
      <c r="F19" s="55">
        <f>H19</f>
        <v>75</v>
      </c>
      <c r="G19" s="55">
        <v>0</v>
      </c>
      <c r="H19" s="55">
        <v>75</v>
      </c>
      <c r="I19" s="55">
        <v>0</v>
      </c>
      <c r="J19" s="55">
        <v>0</v>
      </c>
    </row>
    <row r="20" spans="1:10" s="22" customFormat="1" ht="19.5" customHeight="1">
      <c r="A20" s="96" t="s">
        <v>99</v>
      </c>
      <c r="B20" s="96"/>
      <c r="C20" s="96"/>
      <c r="D20" s="56">
        <f>D16+D17+D18+D19</f>
        <v>3677</v>
      </c>
      <c r="E20" s="56">
        <f aca="true" t="shared" si="1" ref="E20:J20">E16+E17+E18+E19</f>
        <v>3677</v>
      </c>
      <c r="F20" s="56">
        <f t="shared" si="1"/>
        <v>3677</v>
      </c>
      <c r="G20" s="56">
        <f t="shared" si="1"/>
        <v>3074</v>
      </c>
      <c r="H20" s="56">
        <f>H16+H17+H18+H19</f>
        <v>603</v>
      </c>
      <c r="I20" s="56">
        <f t="shared" si="1"/>
        <v>0</v>
      </c>
      <c r="J20" s="56">
        <f t="shared" si="1"/>
        <v>0</v>
      </c>
    </row>
    <row r="21" spans="1:10" ht="19.5" customHeight="1">
      <c r="A21" s="54">
        <v>852</v>
      </c>
      <c r="B21" s="54">
        <v>85212</v>
      </c>
      <c r="C21" s="54">
        <v>2010</v>
      </c>
      <c r="D21" s="55">
        <v>8498529</v>
      </c>
      <c r="E21" s="55"/>
      <c r="F21" s="55"/>
      <c r="G21" s="55"/>
      <c r="H21" s="55"/>
      <c r="I21" s="55"/>
      <c r="J21" s="55">
        <v>0</v>
      </c>
    </row>
    <row r="22" spans="1:10" ht="19.5" customHeight="1">
      <c r="A22" s="54">
        <v>852</v>
      </c>
      <c r="B22" s="54">
        <v>85212</v>
      </c>
      <c r="C22" s="54">
        <v>3110</v>
      </c>
      <c r="D22" s="55"/>
      <c r="E22" s="55">
        <f aca="true" t="shared" si="2" ref="E22:E32">F22</f>
        <v>8195930</v>
      </c>
      <c r="F22" s="55">
        <v>8195930</v>
      </c>
      <c r="G22" s="55"/>
      <c r="H22" s="55"/>
      <c r="I22" s="55"/>
      <c r="J22" s="55">
        <v>0</v>
      </c>
    </row>
    <row r="23" spans="1:10" ht="19.5" customHeight="1">
      <c r="A23" s="54">
        <v>852</v>
      </c>
      <c r="B23" s="54">
        <v>85212</v>
      </c>
      <c r="C23" s="54">
        <v>4010</v>
      </c>
      <c r="D23" s="55"/>
      <c r="E23" s="55">
        <f t="shared" si="2"/>
        <v>155909</v>
      </c>
      <c r="F23" s="55">
        <f>G23</f>
        <v>155909</v>
      </c>
      <c r="G23" s="55">
        <v>155909</v>
      </c>
      <c r="H23" s="55"/>
      <c r="I23" s="55"/>
      <c r="J23" s="55">
        <v>0</v>
      </c>
    </row>
    <row r="24" spans="1:10" ht="19.5" customHeight="1">
      <c r="A24" s="54">
        <v>852</v>
      </c>
      <c r="B24" s="54">
        <v>85212</v>
      </c>
      <c r="C24" s="54">
        <v>4040</v>
      </c>
      <c r="D24" s="55"/>
      <c r="E24" s="55">
        <f>G24</f>
        <v>3597</v>
      </c>
      <c r="F24" s="55">
        <f>G24</f>
        <v>3597</v>
      </c>
      <c r="G24" s="55">
        <v>3597</v>
      </c>
      <c r="H24" s="55"/>
      <c r="I24" s="55"/>
      <c r="J24" s="55"/>
    </row>
    <row r="25" spans="1:10" ht="19.5" customHeight="1">
      <c r="A25" s="54">
        <v>852</v>
      </c>
      <c r="B25" s="54">
        <v>85212</v>
      </c>
      <c r="C25" s="54">
        <v>4110</v>
      </c>
      <c r="D25" s="55"/>
      <c r="E25" s="55">
        <f t="shared" si="2"/>
        <v>82419</v>
      </c>
      <c r="F25" s="55">
        <f>H25</f>
        <v>82419</v>
      </c>
      <c r="G25" s="55"/>
      <c r="H25" s="55">
        <v>82419</v>
      </c>
      <c r="I25" s="55"/>
      <c r="J25" s="55">
        <v>0</v>
      </c>
    </row>
    <row r="26" spans="1:10" ht="19.5" customHeight="1">
      <c r="A26" s="54">
        <v>852</v>
      </c>
      <c r="B26" s="54">
        <v>85212</v>
      </c>
      <c r="C26" s="54">
        <v>4120</v>
      </c>
      <c r="D26" s="55"/>
      <c r="E26" s="55">
        <f t="shared" si="2"/>
        <v>3842</v>
      </c>
      <c r="F26" s="55">
        <f>H26</f>
        <v>3842</v>
      </c>
      <c r="G26" s="55"/>
      <c r="H26" s="55">
        <v>3842</v>
      </c>
      <c r="I26" s="55"/>
      <c r="J26" s="55">
        <v>0</v>
      </c>
    </row>
    <row r="27" spans="1:10" ht="19.5" customHeight="1">
      <c r="A27" s="54">
        <v>852</v>
      </c>
      <c r="B27" s="54">
        <v>85212</v>
      </c>
      <c r="C27" s="54">
        <v>4170</v>
      </c>
      <c r="D27" s="55"/>
      <c r="E27" s="55">
        <f t="shared" si="2"/>
        <v>3420</v>
      </c>
      <c r="F27" s="55">
        <f>G27</f>
        <v>3420</v>
      </c>
      <c r="G27" s="55">
        <v>3420</v>
      </c>
      <c r="H27" s="55"/>
      <c r="I27" s="55"/>
      <c r="J27" s="55">
        <v>0</v>
      </c>
    </row>
    <row r="28" spans="1:10" ht="19.5" customHeight="1">
      <c r="A28" s="54">
        <v>852</v>
      </c>
      <c r="B28" s="54">
        <v>85212</v>
      </c>
      <c r="C28" s="54">
        <v>4210</v>
      </c>
      <c r="D28" s="55"/>
      <c r="E28" s="55">
        <f t="shared" si="2"/>
        <v>14512</v>
      </c>
      <c r="F28" s="55">
        <v>14512</v>
      </c>
      <c r="G28" s="55"/>
      <c r="H28" s="55"/>
      <c r="I28" s="55"/>
      <c r="J28" s="55">
        <v>0</v>
      </c>
    </row>
    <row r="29" spans="1:10" ht="19.5" customHeight="1">
      <c r="A29" s="54">
        <v>852</v>
      </c>
      <c r="B29" s="54">
        <v>85212</v>
      </c>
      <c r="C29" s="54">
        <v>4300</v>
      </c>
      <c r="D29" s="55"/>
      <c r="E29" s="55">
        <f t="shared" si="2"/>
        <v>28940</v>
      </c>
      <c r="F29" s="55">
        <v>28940</v>
      </c>
      <c r="G29" s="55"/>
      <c r="H29" s="55"/>
      <c r="I29" s="55"/>
      <c r="J29" s="55">
        <v>0</v>
      </c>
    </row>
    <row r="30" spans="1:10" ht="19.5" customHeight="1">
      <c r="A30" s="54">
        <v>852</v>
      </c>
      <c r="B30" s="54">
        <v>85212</v>
      </c>
      <c r="C30" s="54">
        <v>4370</v>
      </c>
      <c r="D30" s="55"/>
      <c r="E30" s="55">
        <f t="shared" si="2"/>
        <v>6560</v>
      </c>
      <c r="F30" s="55">
        <v>6560</v>
      </c>
      <c r="G30" s="55"/>
      <c r="H30" s="55"/>
      <c r="I30" s="55"/>
      <c r="J30" s="55">
        <v>0</v>
      </c>
    </row>
    <row r="31" spans="1:10" ht="19.5" customHeight="1">
      <c r="A31" s="54">
        <v>852</v>
      </c>
      <c r="B31" s="54">
        <v>85212</v>
      </c>
      <c r="C31" s="54">
        <v>4440</v>
      </c>
      <c r="D31" s="55"/>
      <c r="E31" s="55">
        <f t="shared" si="2"/>
        <v>2414</v>
      </c>
      <c r="F31" s="55">
        <f>2400+14</f>
        <v>2414</v>
      </c>
      <c r="G31" s="55"/>
      <c r="H31" s="55"/>
      <c r="I31" s="55"/>
      <c r="J31" s="55">
        <v>0</v>
      </c>
    </row>
    <row r="32" spans="1:10" ht="19.5" customHeight="1">
      <c r="A32" s="54">
        <v>852</v>
      </c>
      <c r="B32" s="54">
        <v>85212</v>
      </c>
      <c r="C32" s="54">
        <v>4740</v>
      </c>
      <c r="D32" s="55"/>
      <c r="E32" s="55">
        <f t="shared" si="2"/>
        <v>986</v>
      </c>
      <c r="F32" s="55">
        <f>1000-14</f>
        <v>986</v>
      </c>
      <c r="G32" s="55"/>
      <c r="H32" s="55"/>
      <c r="I32" s="55"/>
      <c r="J32" s="55">
        <v>0</v>
      </c>
    </row>
    <row r="33" spans="1:10" ht="19.5" customHeight="1">
      <c r="A33" s="54">
        <v>852</v>
      </c>
      <c r="B33" s="54">
        <v>85213</v>
      </c>
      <c r="C33" s="54">
        <v>2010</v>
      </c>
      <c r="D33" s="55">
        <v>77744</v>
      </c>
      <c r="E33" s="55"/>
      <c r="F33" s="55"/>
      <c r="G33" s="55"/>
      <c r="H33" s="55"/>
      <c r="I33" s="55"/>
      <c r="J33" s="55">
        <v>0</v>
      </c>
    </row>
    <row r="34" spans="1:10" ht="19.5" customHeight="1">
      <c r="A34" s="54">
        <v>852</v>
      </c>
      <c r="B34" s="54">
        <v>85213</v>
      </c>
      <c r="C34" s="57">
        <v>4130</v>
      </c>
      <c r="D34" s="55"/>
      <c r="E34" s="55">
        <f>D33</f>
        <v>77744</v>
      </c>
      <c r="F34" s="55">
        <f>E34</f>
        <v>77744</v>
      </c>
      <c r="G34" s="55"/>
      <c r="H34" s="55">
        <v>77744</v>
      </c>
      <c r="I34" s="55"/>
      <c r="J34" s="55">
        <v>0</v>
      </c>
    </row>
    <row r="35" spans="1:10" ht="19.5" customHeight="1">
      <c r="A35" s="54">
        <v>852</v>
      </c>
      <c r="B35" s="54">
        <v>85214</v>
      </c>
      <c r="C35" s="54">
        <v>2010</v>
      </c>
      <c r="D35" s="55">
        <v>301932</v>
      </c>
      <c r="E35" s="55"/>
      <c r="F35" s="55"/>
      <c r="G35" s="55"/>
      <c r="H35" s="55"/>
      <c r="I35" s="55"/>
      <c r="J35" s="55">
        <v>0</v>
      </c>
    </row>
    <row r="36" spans="1:10" ht="19.5" customHeight="1">
      <c r="A36" s="54">
        <v>852</v>
      </c>
      <c r="B36" s="54">
        <v>85214</v>
      </c>
      <c r="C36" s="54">
        <v>3110</v>
      </c>
      <c r="D36" s="55"/>
      <c r="E36" s="55">
        <f>D35</f>
        <v>301932</v>
      </c>
      <c r="F36" s="55">
        <f>E36</f>
        <v>301932</v>
      </c>
      <c r="G36" s="55"/>
      <c r="H36" s="55"/>
      <c r="I36" s="55"/>
      <c r="J36" s="55">
        <v>0</v>
      </c>
    </row>
    <row r="37" spans="1:10" ht="19.5" customHeight="1">
      <c r="A37" s="54">
        <v>852</v>
      </c>
      <c r="B37" s="54">
        <v>85228</v>
      </c>
      <c r="C37" s="54">
        <v>2010</v>
      </c>
      <c r="D37" s="55">
        <v>23086</v>
      </c>
      <c r="E37" s="55"/>
      <c r="F37" s="55"/>
      <c r="G37" s="55"/>
      <c r="H37" s="55"/>
      <c r="I37" s="55"/>
      <c r="J37" s="55">
        <v>0</v>
      </c>
    </row>
    <row r="38" spans="1:10" ht="19.5" customHeight="1">
      <c r="A38" s="54">
        <v>852</v>
      </c>
      <c r="B38" s="54">
        <v>85228</v>
      </c>
      <c r="C38" s="54">
        <v>3020</v>
      </c>
      <c r="D38" s="55"/>
      <c r="E38" s="55">
        <f>F38</f>
        <v>146</v>
      </c>
      <c r="F38" s="55">
        <f>151-5</f>
        <v>146</v>
      </c>
      <c r="G38" s="55"/>
      <c r="H38" s="55"/>
      <c r="I38" s="55"/>
      <c r="J38" s="55">
        <v>0</v>
      </c>
    </row>
    <row r="39" spans="1:10" ht="19.5" customHeight="1">
      <c r="A39" s="54">
        <v>852</v>
      </c>
      <c r="B39" s="54">
        <v>85228</v>
      </c>
      <c r="C39" s="54">
        <v>4010</v>
      </c>
      <c r="D39" s="55"/>
      <c r="E39" s="55">
        <v>14832</v>
      </c>
      <c r="F39" s="55">
        <v>14832</v>
      </c>
      <c r="G39" s="55">
        <v>14832</v>
      </c>
      <c r="H39" s="55"/>
      <c r="I39" s="55"/>
      <c r="J39" s="55">
        <v>0</v>
      </c>
    </row>
    <row r="40" spans="1:10" ht="19.5" customHeight="1">
      <c r="A40" s="54">
        <v>852</v>
      </c>
      <c r="B40" s="54">
        <v>85228</v>
      </c>
      <c r="C40" s="54">
        <v>4110</v>
      </c>
      <c r="D40" s="55"/>
      <c r="E40" s="55">
        <v>3220</v>
      </c>
      <c r="F40" s="55">
        <v>3220</v>
      </c>
      <c r="G40" s="55"/>
      <c r="H40" s="55">
        <v>3220</v>
      </c>
      <c r="I40" s="55"/>
      <c r="J40" s="55">
        <v>0</v>
      </c>
    </row>
    <row r="41" spans="1:10" ht="19.5" customHeight="1">
      <c r="A41" s="54">
        <v>852</v>
      </c>
      <c r="B41" s="54">
        <v>85228</v>
      </c>
      <c r="C41" s="54">
        <v>4120</v>
      </c>
      <c r="D41" s="55"/>
      <c r="E41" s="55">
        <v>453</v>
      </c>
      <c r="F41" s="55">
        <v>453</v>
      </c>
      <c r="G41" s="55"/>
      <c r="H41" s="55">
        <v>453</v>
      </c>
      <c r="I41" s="55"/>
      <c r="J41" s="55">
        <v>0</v>
      </c>
    </row>
    <row r="42" spans="1:10" ht="19.5" customHeight="1">
      <c r="A42" s="54">
        <v>852</v>
      </c>
      <c r="B42" s="54">
        <v>85228</v>
      </c>
      <c r="C42" s="54">
        <v>4170</v>
      </c>
      <c r="D42" s="55"/>
      <c r="E42" s="55">
        <v>3630</v>
      </c>
      <c r="F42" s="55">
        <v>3630</v>
      </c>
      <c r="G42" s="55">
        <v>3630</v>
      </c>
      <c r="H42" s="55"/>
      <c r="I42" s="55"/>
      <c r="J42" s="55">
        <v>0</v>
      </c>
    </row>
    <row r="43" spans="1:10" ht="19.5" customHeight="1">
      <c r="A43" s="54">
        <v>852</v>
      </c>
      <c r="B43" s="54">
        <v>85228</v>
      </c>
      <c r="C43" s="54">
        <v>4440</v>
      </c>
      <c r="D43" s="55"/>
      <c r="E43" s="55">
        <f>F43</f>
        <v>805</v>
      </c>
      <c r="F43" s="55">
        <f>800+5</f>
        <v>805</v>
      </c>
      <c r="G43" s="55"/>
      <c r="H43" s="55"/>
      <c r="I43" s="55"/>
      <c r="J43" s="55">
        <v>0</v>
      </c>
    </row>
    <row r="44" spans="1:10" s="22" customFormat="1" ht="19.5" customHeight="1">
      <c r="A44" s="96" t="s">
        <v>100</v>
      </c>
      <c r="B44" s="96"/>
      <c r="C44" s="96"/>
      <c r="D44" s="56">
        <f aca="true" t="shared" si="3" ref="D44:J44">D21+D22+D23+D25+D26+D27+D28+D29+D33+D34+D35+D36+D37+D24+D30+D31+D32+D38+D39+D40+D41+D42+D43</f>
        <v>8901291</v>
      </c>
      <c r="E44" s="56">
        <f t="shared" si="3"/>
        <v>8901291</v>
      </c>
      <c r="F44" s="56">
        <f>F21+F22+F23+F25+F26+F27+F28+F29+F33+F34+F35+F36+F37+F24+F30+F31+F32+F38+F39+F40+F41+F42+F43</f>
        <v>8901291</v>
      </c>
      <c r="G44" s="56">
        <f>G21+G22+G23+G25+G26+G27+G28+G29+G33+G34+G35+G36+G37+G24+G30+G31+G32+G38+G39+G40+G41+G42+G43</f>
        <v>181388</v>
      </c>
      <c r="H44" s="56">
        <f>H21+H22+H23+H25+H26+H27+H28+H29+H33+H34+H35+H36+H37+H24+H30+H31+H32+H38+H39+H40+H41+H42+H43</f>
        <v>167678</v>
      </c>
      <c r="I44" s="56">
        <f t="shared" si="3"/>
        <v>0</v>
      </c>
      <c r="J44" s="56">
        <f t="shared" si="3"/>
        <v>0</v>
      </c>
    </row>
    <row r="45" spans="1:10" ht="19.5" customHeight="1">
      <c r="A45" s="95" t="s">
        <v>61</v>
      </c>
      <c r="B45" s="95"/>
      <c r="C45" s="95"/>
      <c r="D45" s="58">
        <f aca="true" t="shared" si="4" ref="D45:J45">D44+D20+D15</f>
        <v>9021708</v>
      </c>
      <c r="E45" s="58">
        <f t="shared" si="4"/>
        <v>9021708</v>
      </c>
      <c r="F45" s="58">
        <f t="shared" si="4"/>
        <v>9021708</v>
      </c>
      <c r="G45" s="58">
        <f t="shared" si="4"/>
        <v>282038</v>
      </c>
      <c r="H45" s="58">
        <f>H44+H20+H15</f>
        <v>187445</v>
      </c>
      <c r="I45" s="58">
        <f t="shared" si="4"/>
        <v>0</v>
      </c>
      <c r="J45" s="58">
        <f t="shared" si="4"/>
        <v>0</v>
      </c>
    </row>
  </sheetData>
  <mergeCells count="15">
    <mergeCell ref="A45:C45"/>
    <mergeCell ref="G8:I8"/>
    <mergeCell ref="J8:J9"/>
    <mergeCell ref="F7:J7"/>
    <mergeCell ref="A20:C20"/>
    <mergeCell ref="A15:C15"/>
    <mergeCell ref="A44:C44"/>
    <mergeCell ref="G1:J3"/>
    <mergeCell ref="A5:J5"/>
    <mergeCell ref="F8:F9"/>
    <mergeCell ref="D7:D9"/>
    <mergeCell ref="E7:E9"/>
    <mergeCell ref="A7:A9"/>
    <mergeCell ref="B7:B9"/>
    <mergeCell ref="C7:C9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B17">
      <selection activeCell="D27" sqref="D2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125" style="0" customWidth="1"/>
    <col min="4" max="4" width="15.00390625" style="0" customWidth="1"/>
    <col min="6" max="6" width="9.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97" t="s">
        <v>150</v>
      </c>
      <c r="F1" s="97"/>
      <c r="G1" s="97"/>
      <c r="H1" s="97"/>
      <c r="I1" s="97"/>
    </row>
    <row r="2" spans="5:9" ht="12.75">
      <c r="E2" s="97"/>
      <c r="F2" s="97"/>
      <c r="G2" s="97"/>
      <c r="H2" s="97"/>
      <c r="I2" s="97"/>
    </row>
    <row r="3" spans="5:9" ht="12.75">
      <c r="E3" s="97"/>
      <c r="F3" s="97"/>
      <c r="G3" s="97"/>
      <c r="H3" s="97"/>
      <c r="I3" s="97"/>
    </row>
    <row r="5" spans="1:9" ht="16.5">
      <c r="A5" s="98" t="s">
        <v>32</v>
      </c>
      <c r="B5" s="98"/>
      <c r="C5" s="98"/>
      <c r="D5" s="98"/>
      <c r="E5" s="98"/>
      <c r="F5" s="98"/>
      <c r="G5" s="98"/>
      <c r="H5" s="98"/>
      <c r="I5" s="98"/>
    </row>
    <row r="6" spans="1:9" ht="16.5">
      <c r="A6" s="98" t="s">
        <v>59</v>
      </c>
      <c r="B6" s="98"/>
      <c r="C6" s="98"/>
      <c r="D6" s="98"/>
      <c r="E6" s="98"/>
      <c r="F6" s="98"/>
      <c r="G6" s="98"/>
      <c r="H6" s="98"/>
      <c r="I6" s="98"/>
    </row>
    <row r="7" spans="1:9" ht="13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1"/>
      <c r="B8" s="1"/>
      <c r="C8" s="1"/>
      <c r="D8" s="1"/>
      <c r="E8" s="1"/>
      <c r="F8" s="1"/>
      <c r="G8" s="1"/>
      <c r="H8" s="1"/>
      <c r="I8" s="4" t="s">
        <v>22</v>
      </c>
    </row>
    <row r="9" spans="1:9" ht="15" customHeight="1">
      <c r="A9" s="88" t="s">
        <v>33</v>
      </c>
      <c r="B9" s="88" t="s">
        <v>0</v>
      </c>
      <c r="C9" s="87" t="s">
        <v>2</v>
      </c>
      <c r="D9" s="87" t="s">
        <v>35</v>
      </c>
      <c r="E9" s="87" t="s">
        <v>40</v>
      </c>
      <c r="F9" s="87"/>
      <c r="G9" s="87" t="s">
        <v>7</v>
      </c>
      <c r="H9" s="87"/>
      <c r="I9" s="87" t="s">
        <v>37</v>
      </c>
    </row>
    <row r="10" spans="1:9" ht="15" customHeight="1">
      <c r="A10" s="88"/>
      <c r="B10" s="88"/>
      <c r="C10" s="87"/>
      <c r="D10" s="87"/>
      <c r="E10" s="87" t="s">
        <v>6</v>
      </c>
      <c r="F10" s="87" t="s">
        <v>60</v>
      </c>
      <c r="G10" s="87" t="s">
        <v>6</v>
      </c>
      <c r="H10" s="87" t="s">
        <v>36</v>
      </c>
      <c r="I10" s="87"/>
    </row>
    <row r="11" spans="1:9" ht="15" customHeight="1">
      <c r="A11" s="88"/>
      <c r="B11" s="88"/>
      <c r="C11" s="87"/>
      <c r="D11" s="87"/>
      <c r="E11" s="87"/>
      <c r="F11" s="87"/>
      <c r="G11" s="87"/>
      <c r="H11" s="87"/>
      <c r="I11" s="87"/>
    </row>
    <row r="12" spans="1:9" ht="15" customHeight="1">
      <c r="A12" s="88"/>
      <c r="B12" s="88"/>
      <c r="C12" s="87"/>
      <c r="D12" s="87"/>
      <c r="E12" s="87"/>
      <c r="F12" s="87"/>
      <c r="G12" s="87"/>
      <c r="H12" s="87"/>
      <c r="I12" s="87"/>
    </row>
    <row r="13" spans="1:9" ht="11.25" customHeight="1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</row>
    <row r="14" spans="1:9" ht="21.75" customHeight="1">
      <c r="A14" s="16" t="s">
        <v>8</v>
      </c>
      <c r="B14" s="10" t="s">
        <v>9</v>
      </c>
      <c r="C14" s="10"/>
      <c r="D14" s="40">
        <f aca="true" t="shared" si="0" ref="D14:I14">D16+D17+D18</f>
        <v>23250</v>
      </c>
      <c r="E14" s="40">
        <f t="shared" si="0"/>
        <v>3835188</v>
      </c>
      <c r="F14" s="40">
        <f t="shared" si="0"/>
        <v>2371266</v>
      </c>
      <c r="G14" s="40">
        <f t="shared" si="0"/>
        <v>3795218</v>
      </c>
      <c r="H14" s="40">
        <f t="shared" si="0"/>
        <v>0</v>
      </c>
      <c r="I14" s="40">
        <f t="shared" si="0"/>
        <v>63220</v>
      </c>
    </row>
    <row r="15" spans="1:9" ht="21.75" customHeight="1">
      <c r="A15" s="17"/>
      <c r="B15" s="18" t="s">
        <v>5</v>
      </c>
      <c r="C15" s="18"/>
      <c r="D15" s="38"/>
      <c r="E15" s="38"/>
      <c r="F15" s="38"/>
      <c r="G15" s="38"/>
      <c r="H15" s="38"/>
      <c r="I15" s="38"/>
    </row>
    <row r="16" spans="1:9" ht="21.75" customHeight="1">
      <c r="A16" s="17"/>
      <c r="B16" s="19" t="s">
        <v>92</v>
      </c>
      <c r="C16" s="19">
        <v>801</v>
      </c>
      <c r="D16" s="38">
        <v>5050</v>
      </c>
      <c r="E16" s="38">
        <v>2260149</v>
      </c>
      <c r="F16" s="38">
        <v>1766227</v>
      </c>
      <c r="G16" s="38">
        <v>2259292</v>
      </c>
      <c r="H16" s="38">
        <v>0</v>
      </c>
      <c r="I16" s="38">
        <v>5907</v>
      </c>
    </row>
    <row r="17" spans="1:9" ht="21.75" customHeight="1">
      <c r="A17" s="17"/>
      <c r="B17" s="19" t="s">
        <v>93</v>
      </c>
      <c r="C17" s="19">
        <v>926</v>
      </c>
      <c r="D17" s="38">
        <v>0</v>
      </c>
      <c r="E17" s="38">
        <f>842439/4</f>
        <v>210609.75</v>
      </c>
      <c r="F17" s="38">
        <f>325039-243781</f>
        <v>81258</v>
      </c>
      <c r="G17" s="38">
        <f>803026/4</f>
        <v>200756.5</v>
      </c>
      <c r="H17" s="38">
        <v>0</v>
      </c>
      <c r="I17" s="38"/>
    </row>
    <row r="18" spans="1:9" ht="21.75" customHeight="1">
      <c r="A18" s="17"/>
      <c r="B18" s="19" t="s">
        <v>94</v>
      </c>
      <c r="C18" s="19">
        <v>926</v>
      </c>
      <c r="D18" s="38">
        <v>18200</v>
      </c>
      <c r="E18" s="38">
        <f>737600+20000-25000+(842439/4)*3</f>
        <v>1364429.25</v>
      </c>
      <c r="F18" s="38">
        <f>285000+20000-25000+243781</f>
        <v>523781</v>
      </c>
      <c r="G18" s="38">
        <f>737900+20000-25000+(803026/4)*3</f>
        <v>1335169.5</v>
      </c>
      <c r="H18" s="38">
        <v>0</v>
      </c>
      <c r="I18" s="38">
        <f>17900+39413</f>
        <v>57313</v>
      </c>
    </row>
    <row r="19" spans="1:9" ht="21.75" customHeight="1">
      <c r="A19" s="16" t="s">
        <v>14</v>
      </c>
      <c r="B19" s="10" t="s">
        <v>13</v>
      </c>
      <c r="C19" s="10"/>
      <c r="D19" s="10"/>
      <c r="E19" s="10"/>
      <c r="F19" s="10"/>
      <c r="G19" s="10"/>
      <c r="H19" s="10"/>
      <c r="I19" s="10"/>
    </row>
    <row r="20" spans="1:9" ht="21.75" customHeight="1">
      <c r="A20" s="17"/>
      <c r="B20" s="18" t="s">
        <v>5</v>
      </c>
      <c r="C20" s="18"/>
      <c r="D20" s="11"/>
      <c r="E20" s="11"/>
      <c r="F20" s="11"/>
      <c r="G20" s="11"/>
      <c r="H20" s="11"/>
      <c r="I20" s="11"/>
    </row>
    <row r="21" spans="1:9" ht="21.75" customHeight="1">
      <c r="A21" s="17"/>
      <c r="B21" s="19" t="s">
        <v>10</v>
      </c>
      <c r="C21" s="19"/>
      <c r="D21" s="11"/>
      <c r="E21" s="11"/>
      <c r="F21" s="11"/>
      <c r="G21" s="11"/>
      <c r="H21" s="11"/>
      <c r="I21" s="11"/>
    </row>
    <row r="22" spans="1:9" ht="21.75" customHeight="1">
      <c r="A22" s="16" t="s">
        <v>15</v>
      </c>
      <c r="B22" s="10" t="s">
        <v>42</v>
      </c>
      <c r="C22" s="10"/>
      <c r="D22" s="40">
        <f>D24+D25+D26+D27</f>
        <v>0</v>
      </c>
      <c r="E22" s="40">
        <f>E24+E25+E26+E27</f>
        <v>524606</v>
      </c>
      <c r="F22" s="40" t="s">
        <v>26</v>
      </c>
      <c r="G22" s="40">
        <f>G24+G25+G26+G27</f>
        <v>524606</v>
      </c>
      <c r="H22" s="40">
        <f>H24+H25+H26+H27</f>
        <v>0</v>
      </c>
      <c r="I22" s="40">
        <f>I24+I25+I26+I27</f>
        <v>0</v>
      </c>
    </row>
    <row r="23" spans="1:9" ht="21.75" customHeight="1">
      <c r="A23" s="11"/>
      <c r="B23" s="18" t="s">
        <v>5</v>
      </c>
      <c r="C23" s="18"/>
      <c r="D23" s="38"/>
      <c r="E23" s="38"/>
      <c r="F23" s="38"/>
      <c r="G23" s="38"/>
      <c r="H23" s="38"/>
      <c r="I23" s="38"/>
    </row>
    <row r="24" spans="1:9" ht="21.75" customHeight="1">
      <c r="A24" s="11"/>
      <c r="B24" s="19" t="s">
        <v>95</v>
      </c>
      <c r="C24" s="19">
        <v>801</v>
      </c>
      <c r="D24" s="38">
        <v>0</v>
      </c>
      <c r="E24" s="38">
        <v>91858</v>
      </c>
      <c r="F24" s="38" t="s">
        <v>26</v>
      </c>
      <c r="G24" s="38">
        <v>91858</v>
      </c>
      <c r="H24" s="38">
        <v>0</v>
      </c>
      <c r="I24" s="38">
        <v>0</v>
      </c>
    </row>
    <row r="25" spans="1:9" ht="21.75" customHeight="1">
      <c r="A25" s="11"/>
      <c r="B25" s="19" t="s">
        <v>96</v>
      </c>
      <c r="C25" s="19">
        <v>801</v>
      </c>
      <c r="D25" s="38">
        <v>0</v>
      </c>
      <c r="E25" s="38">
        <v>5000</v>
      </c>
      <c r="F25" s="38" t="s">
        <v>26</v>
      </c>
      <c r="G25" s="38">
        <v>5000</v>
      </c>
      <c r="H25" s="38">
        <v>0</v>
      </c>
      <c r="I25" s="38">
        <v>0</v>
      </c>
    </row>
    <row r="26" spans="1:9" ht="21.75" customHeight="1">
      <c r="A26" s="11"/>
      <c r="B26" s="19" t="s">
        <v>97</v>
      </c>
      <c r="C26" s="19">
        <v>801</v>
      </c>
      <c r="D26" s="38">
        <v>0</v>
      </c>
      <c r="E26" s="38">
        <v>18000</v>
      </c>
      <c r="F26" s="38" t="s">
        <v>26</v>
      </c>
      <c r="G26" s="38">
        <v>18000</v>
      </c>
      <c r="H26" s="38">
        <v>0</v>
      </c>
      <c r="I26" s="38">
        <v>0</v>
      </c>
    </row>
    <row r="27" spans="1:9" ht="21.75" customHeight="1">
      <c r="A27" s="12"/>
      <c r="B27" s="20" t="s">
        <v>98</v>
      </c>
      <c r="C27" s="20">
        <v>854</v>
      </c>
      <c r="D27" s="39">
        <v>0</v>
      </c>
      <c r="E27" s="39">
        <v>409748</v>
      </c>
      <c r="F27" s="39" t="s">
        <v>26</v>
      </c>
      <c r="G27" s="39">
        <v>409748</v>
      </c>
      <c r="H27" s="39">
        <v>0</v>
      </c>
      <c r="I27" s="39">
        <v>0</v>
      </c>
    </row>
    <row r="28" spans="1:9" s="22" customFormat="1" ht="21.75" customHeight="1">
      <c r="A28" s="99" t="s">
        <v>61</v>
      </c>
      <c r="B28" s="99"/>
      <c r="C28" s="23"/>
      <c r="D28" s="41">
        <f aca="true" t="shared" si="1" ref="D28:I28">D22+D14</f>
        <v>23250</v>
      </c>
      <c r="E28" s="41">
        <f>E22+E14</f>
        <v>4359794</v>
      </c>
      <c r="F28" s="41">
        <f>F14</f>
        <v>2371266</v>
      </c>
      <c r="G28" s="41">
        <f t="shared" si="1"/>
        <v>4319824</v>
      </c>
      <c r="H28" s="41">
        <f t="shared" si="1"/>
        <v>0</v>
      </c>
      <c r="I28" s="41">
        <f t="shared" si="1"/>
        <v>63220</v>
      </c>
    </row>
    <row r="29" ht="4.5" customHeight="1"/>
    <row r="30" ht="14.25">
      <c r="A30" t="s">
        <v>41</v>
      </c>
    </row>
  </sheetData>
  <mergeCells count="15">
    <mergeCell ref="I9:I12"/>
    <mergeCell ref="A28:B28"/>
    <mergeCell ref="E9:F9"/>
    <mergeCell ref="G9:H9"/>
    <mergeCell ref="C9:C12"/>
    <mergeCell ref="E1:I3"/>
    <mergeCell ref="A5:I5"/>
    <mergeCell ref="A6:I6"/>
    <mergeCell ref="A9:A12"/>
    <mergeCell ref="B9:B12"/>
    <mergeCell ref="D9:D12"/>
    <mergeCell ref="E10:E12"/>
    <mergeCell ref="F10:F12"/>
    <mergeCell ref="G10:G12"/>
    <mergeCell ref="H10:H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6">
      <selection activeCell="F13" sqref="F1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7" ht="12.75" customHeight="1">
      <c r="E1" s="100" t="s">
        <v>151</v>
      </c>
      <c r="F1" s="100"/>
      <c r="G1" s="100"/>
    </row>
    <row r="2" spans="5:7" ht="12.75">
      <c r="E2" s="100"/>
      <c r="F2" s="100"/>
      <c r="G2" s="100"/>
    </row>
    <row r="3" spans="5:7" ht="12.75">
      <c r="E3" s="100"/>
      <c r="F3" s="100"/>
      <c r="G3" s="100"/>
    </row>
    <row r="4" spans="5:7" ht="12.75">
      <c r="E4" s="48"/>
      <c r="F4" s="48"/>
      <c r="G4" s="48"/>
    </row>
    <row r="5" spans="1:6" ht="19.5" customHeight="1">
      <c r="A5" s="102" t="s">
        <v>45</v>
      </c>
      <c r="B5" s="102"/>
      <c r="C5" s="102"/>
      <c r="D5" s="102"/>
      <c r="E5" s="102"/>
      <c r="F5" s="102"/>
    </row>
    <row r="6" spans="4:6" ht="19.5" customHeight="1">
      <c r="D6" s="3"/>
      <c r="E6" s="3"/>
      <c r="F6" s="3"/>
    </row>
    <row r="7" spans="4:6" ht="19.5" customHeight="1">
      <c r="D7" s="1"/>
      <c r="E7" s="1"/>
      <c r="F7" s="5" t="s">
        <v>22</v>
      </c>
    </row>
    <row r="8" spans="1:6" ht="19.5" customHeight="1">
      <c r="A8" s="88" t="s">
        <v>33</v>
      </c>
      <c r="B8" s="88" t="s">
        <v>2</v>
      </c>
      <c r="C8" s="88" t="s">
        <v>3</v>
      </c>
      <c r="D8" s="87" t="s">
        <v>43</v>
      </c>
      <c r="E8" s="87" t="s">
        <v>44</v>
      </c>
      <c r="F8" s="87" t="s">
        <v>23</v>
      </c>
    </row>
    <row r="9" spans="1:6" ht="19.5" customHeight="1">
      <c r="A9" s="88"/>
      <c r="B9" s="88"/>
      <c r="C9" s="88"/>
      <c r="D9" s="87"/>
      <c r="E9" s="87"/>
      <c r="F9" s="87"/>
    </row>
    <row r="10" spans="1:6" ht="19.5" customHeight="1">
      <c r="A10" s="88"/>
      <c r="B10" s="88"/>
      <c r="C10" s="88"/>
      <c r="D10" s="87"/>
      <c r="E10" s="87"/>
      <c r="F10" s="87"/>
    </row>
    <row r="11" spans="1:6" ht="12.75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</row>
    <row r="12" spans="1:6" ht="50.25" customHeight="1">
      <c r="A12" s="15" t="s">
        <v>10</v>
      </c>
      <c r="B12" s="13">
        <v>801</v>
      </c>
      <c r="C12" s="13">
        <v>80104</v>
      </c>
      <c r="D12" s="42" t="s">
        <v>104</v>
      </c>
      <c r="E12" s="44" t="s">
        <v>106</v>
      </c>
      <c r="F12" s="46">
        <v>1766227</v>
      </c>
    </row>
    <row r="13" spans="1:6" ht="30" customHeight="1">
      <c r="A13" s="15" t="s">
        <v>11</v>
      </c>
      <c r="B13" s="13">
        <v>926</v>
      </c>
      <c r="C13" s="13">
        <v>92601</v>
      </c>
      <c r="D13" s="42" t="s">
        <v>108</v>
      </c>
      <c r="E13" s="44" t="s">
        <v>109</v>
      </c>
      <c r="F13" s="46">
        <v>81258</v>
      </c>
    </row>
    <row r="14" spans="1:6" ht="30" customHeight="1">
      <c r="A14" s="15" t="s">
        <v>12</v>
      </c>
      <c r="B14" s="13">
        <v>926</v>
      </c>
      <c r="C14" s="13">
        <v>92604</v>
      </c>
      <c r="D14" s="43" t="s">
        <v>102</v>
      </c>
      <c r="E14" s="44" t="s">
        <v>105</v>
      </c>
      <c r="F14" s="46">
        <f>280000+325039-81258</f>
        <v>523781</v>
      </c>
    </row>
    <row r="15" spans="1:6" s="1" customFormat="1" ht="30" customHeight="1">
      <c r="A15" s="101" t="s">
        <v>61</v>
      </c>
      <c r="B15" s="101"/>
      <c r="C15" s="101"/>
      <c r="D15" s="101"/>
      <c r="E15" s="15"/>
      <c r="F15" s="41">
        <f>SUM(F12:F14)</f>
        <v>2371266</v>
      </c>
    </row>
  </sheetData>
  <mergeCells count="9">
    <mergeCell ref="E1:G3"/>
    <mergeCell ref="A15:D15"/>
    <mergeCell ref="A5:F5"/>
    <mergeCell ref="F8:F10"/>
    <mergeCell ref="D8:D10"/>
    <mergeCell ref="E8:E10"/>
    <mergeCell ref="A8:A10"/>
    <mergeCell ref="B8:B10"/>
    <mergeCell ref="C8:C10"/>
  </mergeCells>
  <printOptions horizontalCentered="1"/>
  <pageMargins left="0.3937007874015748" right="0.3937007874015748" top="1.2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3">
      <selection activeCell="K16" sqref="K16:K1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6" ht="12.75" customHeight="1">
      <c r="D1" s="104" t="s">
        <v>152</v>
      </c>
      <c r="E1" s="104"/>
      <c r="F1" s="104"/>
    </row>
    <row r="2" spans="4:6" ht="45.75" customHeight="1">
      <c r="D2" s="104"/>
      <c r="E2" s="104"/>
      <c r="F2" s="104"/>
    </row>
    <row r="5" spans="1:5" ht="19.5" customHeight="1">
      <c r="A5" s="85" t="s">
        <v>31</v>
      </c>
      <c r="B5" s="85"/>
      <c r="C5" s="85"/>
      <c r="D5" s="85"/>
      <c r="E5" s="85"/>
    </row>
    <row r="6" spans="4:5" ht="19.5" customHeight="1">
      <c r="D6" s="3"/>
      <c r="E6" s="3"/>
    </row>
    <row r="7" ht="19.5" customHeight="1">
      <c r="E7" s="5" t="s">
        <v>22</v>
      </c>
    </row>
    <row r="8" spans="1:5" ht="19.5" customHeight="1">
      <c r="A8" s="8" t="s">
        <v>33</v>
      </c>
      <c r="B8" s="8" t="s">
        <v>2</v>
      </c>
      <c r="C8" s="8" t="s">
        <v>3</v>
      </c>
      <c r="D8" s="8" t="s">
        <v>25</v>
      </c>
      <c r="E8" s="8" t="s">
        <v>24</v>
      </c>
    </row>
    <row r="9" spans="1:5" ht="13.5" customHeight="1">
      <c r="A9" s="49">
        <v>1</v>
      </c>
      <c r="B9" s="49">
        <v>2</v>
      </c>
      <c r="C9" s="49">
        <v>3</v>
      </c>
      <c r="D9" s="49">
        <v>4</v>
      </c>
      <c r="E9" s="49">
        <v>5</v>
      </c>
    </row>
    <row r="10" spans="1:5" ht="45.75" customHeight="1">
      <c r="A10" s="14" t="s">
        <v>10</v>
      </c>
      <c r="B10" s="14">
        <v>801</v>
      </c>
      <c r="C10" s="14">
        <v>80110</v>
      </c>
      <c r="D10" s="44" t="s">
        <v>107</v>
      </c>
      <c r="E10" s="46">
        <v>230581</v>
      </c>
    </row>
    <row r="11" spans="1:5" ht="30" customHeight="1">
      <c r="A11" s="14" t="s">
        <v>11</v>
      </c>
      <c r="B11" s="14">
        <v>851</v>
      </c>
      <c r="C11" s="14">
        <v>85121</v>
      </c>
      <c r="D11" s="44" t="s">
        <v>103</v>
      </c>
      <c r="E11" s="46">
        <v>20000</v>
      </c>
    </row>
    <row r="12" spans="1:7" ht="30" customHeight="1">
      <c r="A12" s="14" t="s">
        <v>12</v>
      </c>
      <c r="B12" s="14">
        <v>921</v>
      </c>
      <c r="C12" s="14">
        <v>92109</v>
      </c>
      <c r="D12" s="44" t="s">
        <v>110</v>
      </c>
      <c r="E12" s="46">
        <f>580000+3500</f>
        <v>583500</v>
      </c>
      <c r="G12" s="45"/>
    </row>
    <row r="13" spans="1:5" ht="30" customHeight="1">
      <c r="A13" s="14" t="s">
        <v>1</v>
      </c>
      <c r="B13" s="14">
        <v>921</v>
      </c>
      <c r="C13" s="14">
        <v>92116</v>
      </c>
      <c r="D13" s="44" t="s">
        <v>110</v>
      </c>
      <c r="E13" s="46">
        <v>535000</v>
      </c>
    </row>
    <row r="14" spans="1:5" ht="30" customHeight="1">
      <c r="A14" s="14" t="s">
        <v>17</v>
      </c>
      <c r="B14" s="14">
        <v>921</v>
      </c>
      <c r="C14" s="14">
        <v>92118</v>
      </c>
      <c r="D14" s="44" t="s">
        <v>101</v>
      </c>
      <c r="E14" s="46">
        <v>198000</v>
      </c>
    </row>
    <row r="15" spans="1:5" ht="30" customHeight="1">
      <c r="A15" s="103" t="s">
        <v>61</v>
      </c>
      <c r="B15" s="103"/>
      <c r="C15" s="103"/>
      <c r="D15" s="103"/>
      <c r="E15" s="47">
        <f>SUM(E10:E14)</f>
        <v>1567081</v>
      </c>
    </row>
  </sheetData>
  <mergeCells count="3">
    <mergeCell ref="A5:E5"/>
    <mergeCell ref="A15:D15"/>
    <mergeCell ref="D1:F2"/>
  </mergeCells>
  <printOptions horizontalCentered="1"/>
  <pageMargins left="0.48" right="0.38" top="2.204724409448819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2007-04-30T08:32:11Z</cp:lastPrinted>
  <dcterms:created xsi:type="dcterms:W3CDTF">1998-12-09T13:02:10Z</dcterms:created>
  <dcterms:modified xsi:type="dcterms:W3CDTF">2007-04-30T12:13:40Z</dcterms:modified>
  <cp:category/>
  <cp:version/>
  <cp:contentType/>
  <cp:contentStatus/>
</cp:coreProperties>
</file>