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732" activeTab="3"/>
  </bookViews>
  <sheets>
    <sheet name="2" sheetId="1" r:id="rId1"/>
    <sheet name="3" sheetId="2" r:id="rId2"/>
    <sheet name="4" sheetId="3" r:id="rId3"/>
    <sheet name="5" sheetId="4" r:id="rId4"/>
    <sheet name="6" sheetId="5" r:id="rId5"/>
  </sheets>
  <definedNames>
    <definedName name="_xlnm.Print_Titles" localSheetId="0">'2'!$11:$11</definedName>
    <definedName name="_xlnm.Print_Titles" localSheetId="1">'3'!$10:$10</definedName>
    <definedName name="_xlnm.Print_Titles" localSheetId="2">'4'!$10:$10</definedName>
  </definedNames>
  <calcPr fullCalcOnLoad="1"/>
</workbook>
</file>

<file path=xl/sharedStrings.xml><?xml version="1.0" encoding="utf-8"?>
<sst xmlns="http://schemas.openxmlformats.org/spreadsheetml/2006/main" count="344" uniqueCount="150">
  <si>
    <t>Wyszczególnienie</t>
  </si>
  <si>
    <t>4.</t>
  </si>
  <si>
    <t>Dział</t>
  </si>
  <si>
    <t>Rozdział</t>
  </si>
  <si>
    <t>§</t>
  </si>
  <si>
    <t>w tym:</t>
  </si>
  <si>
    <t>ogółem</t>
  </si>
  <si>
    <t>Wydatki</t>
  </si>
  <si>
    <t>I.</t>
  </si>
  <si>
    <t>Zakłady budżetowe</t>
  </si>
  <si>
    <t>1.</t>
  </si>
  <si>
    <t>2.</t>
  </si>
  <si>
    <t>3.</t>
  </si>
  <si>
    <t>Gospodarstwa pomocnicze</t>
  </si>
  <si>
    <t>II.</t>
  </si>
  <si>
    <t>III.</t>
  </si>
  <si>
    <t>w tym źródła finansowania</t>
  </si>
  <si>
    <t>5.</t>
  </si>
  <si>
    <t>6.</t>
  </si>
  <si>
    <t>7.</t>
  </si>
  <si>
    <t>8.</t>
  </si>
  <si>
    <t>Rozdz.</t>
  </si>
  <si>
    <t>w złotych</t>
  </si>
  <si>
    <t>Kwota dotacji</t>
  </si>
  <si>
    <t>Nazwa instytucji</t>
  </si>
  <si>
    <t>x</t>
  </si>
  <si>
    <t>9.</t>
  </si>
  <si>
    <t>2008 r.</t>
  </si>
  <si>
    <t>Dochody i wydatki związane z realizacją zadań z zakresu administracji rządowej i innych zadań zleconych odrębnymi ustawami w 2007 r.</t>
  </si>
  <si>
    <t>2009 r.</t>
  </si>
  <si>
    <t>Dotacje podmiotowe w 2007 r.</t>
  </si>
  <si>
    <t>Plan przychodów i wydatków zakładów budżetowych, gospodarstw pomocniczych</t>
  </si>
  <si>
    <t>Lp.</t>
  </si>
  <si>
    <t>Łączne nakłady finansowe</t>
  </si>
  <si>
    <t>Stan środków obrotowych na początek roku</t>
  </si>
  <si>
    <t>w tym: wpłata do budżetu</t>
  </si>
  <si>
    <t>Stan środków obrotowych na koniec roku</t>
  </si>
  <si>
    <t>Jednostka org. realizująca zadanie lub koordynująca program</t>
  </si>
  <si>
    <t>rok budżetowy 2007 (8+9+10+11)</t>
  </si>
  <si>
    <t>Przychody*</t>
  </si>
  <si>
    <r>
      <t>*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w rachunku dochodów własnych - Dochody</t>
    </r>
  </si>
  <si>
    <t>Rachunki dochodów własnych</t>
  </si>
  <si>
    <t>Planowane wydatki</t>
  </si>
  <si>
    <t>z tego:</t>
  </si>
  <si>
    <t>wynagrodzenia</t>
  </si>
  <si>
    <t>pochodne od wynagrodzeń</t>
  </si>
  <si>
    <t>dotacje</t>
  </si>
  <si>
    <t>Wydatki
bieżące</t>
  </si>
  <si>
    <t>Wydatki
majątkowe</t>
  </si>
  <si>
    <t>Wydatki
ogółem</t>
  </si>
  <si>
    <t>Dotacje
ogółem</t>
  </si>
  <si>
    <t>rok budżetowy 2007 (7+8+9+10)</t>
  </si>
  <si>
    <t>kredyty
i pożyczki</t>
  </si>
  <si>
    <t>środki wymienione
w art. 5 ust. 1 pkt 2 i 3 u.f.p.</t>
  </si>
  <si>
    <t>Nazwa zadania inwestycyjnego
i okres realizacji
(w latach)</t>
  </si>
  <si>
    <t xml:space="preserve"> oraz dochodów i wydatków dochodów własnych na 2007 r.</t>
  </si>
  <si>
    <t>w tym: dotacja
z budżetu</t>
  </si>
  <si>
    <t>Ogółem</t>
  </si>
  <si>
    <t>wydatki poniesione do 31.12.2006 r.</t>
  </si>
  <si>
    <t>wydatki do poniesienia po 2009 roku</t>
  </si>
  <si>
    <t>dochody własne jst</t>
  </si>
  <si>
    <t>dotacje i środki pochodzące z innych  źr.*</t>
  </si>
  <si>
    <t>dotacje i środki pochodzące
z innych  źr.*</t>
  </si>
  <si>
    <t>X</t>
  </si>
  <si>
    <t>10.</t>
  </si>
  <si>
    <t>Nazwa zadania inwestycyjnego</t>
  </si>
  <si>
    <t>Budowa wodociągu w Krzyżanowicach Średnich</t>
  </si>
  <si>
    <t>Budowa wodociągu w Krzyżanowicach Dolnych</t>
  </si>
  <si>
    <t>Partycypacja w kosztach przebudowy ulicy Bat. Chłopskich w Pińczowie</t>
  </si>
  <si>
    <t>Ewidencja dróg gminnych</t>
  </si>
  <si>
    <t>Budowa ciągu pieszego tzw. Stoku - projekt</t>
  </si>
  <si>
    <t>Budowa ulicy Republiki Pińczowskiej (projekt)</t>
  </si>
  <si>
    <t>Dobudowa oświetlenia drogowego w Unikowie</t>
  </si>
  <si>
    <t>010</t>
  </si>
  <si>
    <t>01010</t>
  </si>
  <si>
    <t>600</t>
  </si>
  <si>
    <t>900</t>
  </si>
  <si>
    <t>Urząd Miejski w Pińczowie</t>
  </si>
  <si>
    <t>Razem dział 010</t>
  </si>
  <si>
    <t>Razem dział 600</t>
  </si>
  <si>
    <t>Razem dział 900</t>
  </si>
  <si>
    <t>A. 0    
B. 0
C. 0
D. 0</t>
  </si>
  <si>
    <t>Wykup gruntu</t>
  </si>
  <si>
    <t>A. 0     
B. 0
C. 0
D. 0</t>
  </si>
  <si>
    <t>Urząd Miejski Pińczów</t>
  </si>
  <si>
    <t>Razem dział 750</t>
  </si>
  <si>
    <t>Razem dział 700</t>
  </si>
  <si>
    <t>Wymiana okien w Urzędzie Miejskim w Pińczowie</t>
  </si>
  <si>
    <t>01095</t>
  </si>
  <si>
    <t>1. Przedszkola</t>
  </si>
  <si>
    <t>2. Pływalnia Miejska</t>
  </si>
  <si>
    <t>3. MOSIR</t>
  </si>
  <si>
    <t>1. Szkoły Podstawowe</t>
  </si>
  <si>
    <t>2. Przedszkola</t>
  </si>
  <si>
    <t>3. Gimnazja</t>
  </si>
  <si>
    <t>4. Świetlice</t>
  </si>
  <si>
    <t>Razem dział 751</t>
  </si>
  <si>
    <t>Razem dział 852</t>
  </si>
  <si>
    <t>Muzeum Regionalne w Pińczowie</t>
  </si>
  <si>
    <t>Samodzielny Zakład Opieki Zdrowotnej w Pińczowie</t>
  </si>
  <si>
    <t>Świętokrzyskie Stowarzyszenie na Rzecz Aktywizacji Zawodowej i Pomocy Młodzieży - Niepubliczne Gimnazjum w Pińczowie</t>
  </si>
  <si>
    <t>Pińczowskie Samorządowe Centrum Kultury               w Pińczowie</t>
  </si>
  <si>
    <t>Kanalizacja ulicy Kluka w Pińczowie</t>
  </si>
  <si>
    <t>Wodociąg Borków</t>
  </si>
  <si>
    <t>Budowa wodociągu Mysiak</t>
  </si>
  <si>
    <t>Budowa wodociągu w miejscowości Mozgawa</t>
  </si>
  <si>
    <t>Razem dział 801</t>
  </si>
  <si>
    <t>Budowa wodociągu Gacki wieś</t>
  </si>
  <si>
    <t>Budowa wodociągu w miejscowości Bugaj</t>
  </si>
  <si>
    <t>Przebudowa drogi w Bogucicach (za szkołą)</t>
  </si>
  <si>
    <t>Przebudowa drogi Orkanów</t>
  </si>
  <si>
    <t>Budowa ulicy Reduty Mławskiej w Pińczowie</t>
  </si>
  <si>
    <t>Odbudowa infrastruktury drogowej - droga gminna Skrzypiów - Zakrzów - etap VII</t>
  </si>
  <si>
    <t>Budowa drogi na oś. Witosa w Pińczowie</t>
  </si>
  <si>
    <t>Program rewitalizacji z uwzględnieniem Domu Kultury w Pińczowie</t>
  </si>
  <si>
    <t>Program ciepłownictwa i termomodernizacji</t>
  </si>
  <si>
    <t>Mieszkania socjalne</t>
  </si>
  <si>
    <t>Przeprojektowanie projektu hali sportowej na salę gimnastyczną przy Szkole Podstawowej nr 1 w Pińczowie</t>
  </si>
  <si>
    <t>Budowa boisk sportowych przy Gimnazjum nr 1 w Pińczowie (projekt)</t>
  </si>
  <si>
    <t>Komputeryzacja Urzędu - projekt unijny</t>
  </si>
  <si>
    <t>Budowa ulicy Przemysłowej - projekt</t>
  </si>
  <si>
    <t>Budowa chodnika w Bogucicach - projekt</t>
  </si>
  <si>
    <t>Oczyszczalnie przydowowe</t>
  </si>
  <si>
    <t>Zadania inwestycyjne roczne w 2007 r.</t>
  </si>
  <si>
    <t>Razem dzial 921</t>
  </si>
  <si>
    <t>Plan wydatków na wieloletnie programy inwestycyjne w latach 2007 - 2009</t>
  </si>
  <si>
    <t>Rezem dział 926</t>
  </si>
  <si>
    <t>Ekorozwój Ponidzia - aktywizacja gospodarcza Gminy Pińczów poprzez budowę kanalizacji sanitarnej i sieci wodociągowej północnej części Gminy Pińczów - etap II</t>
  </si>
  <si>
    <t>Budowa oświetlenia drogowego wzdłuż drogi nr 766 w miejscowości Brzeście (droga wojewódzka)</t>
  </si>
  <si>
    <t>Zakup pieca CO dla Szkoły Podstawowej w Zagości</t>
  </si>
  <si>
    <t>Przebudowa dróg w Koperni</t>
  </si>
  <si>
    <t>Budowa ulicy Grodziskowej wraz z łącznikami do ul. Grunwaldzkiej w Pińczowie - projekt i wykonanie</t>
  </si>
  <si>
    <t>Budowa hali widowiskowo-sportowej i otwartej uzupełniającej infrastrultury sportowo-rekreacyjnej z niezbędną infrastrukturą techniczną na nieruchomościach położonych w Pińczowie obręb 12 stanowiących własność Powiatu i Gminy</t>
  </si>
  <si>
    <t>Budowa wodociągu w miejscowości Kowala</t>
  </si>
  <si>
    <t>Przebudowa drogi do oś. Witosa</t>
  </si>
  <si>
    <t>Budowa oświetlenia drogowego przy drodze powiatowej Pińczów-Skowronno Dolne</t>
  </si>
  <si>
    <t>Budowa oświetlenia drogowego w Podłężu</t>
  </si>
  <si>
    <t>Budowa oświetlenia ulicznego w miejscowości Marzęcin</t>
  </si>
  <si>
    <t>Przebudowa drogi wraz z budową chodnika i parkingu na osiedlu Gacki</t>
  </si>
  <si>
    <t>Budowa dojścia od ul. Republiki Pińczowskiej do obiektów Gimnazjum nr 2 im. Adolfa Dygasińskiego w Pińczowie przy ul. 1 Maja 5a</t>
  </si>
  <si>
    <t>Przebudowa oświetlenia na Placu Konstytucji 3 Maja</t>
  </si>
  <si>
    <t>Budowa oświetlenia ulicznego wzdłuż ul. 3 Maja w Pińczowie</t>
  </si>
  <si>
    <t>Zmiana sposobu użytkowania budynku po byłej siedzibie Ośrodka Weterynarii w Leszczach na odrębne lokale socjalne</t>
  </si>
  <si>
    <t xml:space="preserve">Załącznik nr 6                                                                                                                            do uchwały Rady Miejskiej nr ……………  ....                                                                               z dnia ………………….…. w sprawie zmian w budżecie Gminy na 2007 </t>
  </si>
  <si>
    <t>Przewodniczący Rady Miejskiej</t>
  </si>
  <si>
    <t>Marek OMASTA</t>
  </si>
  <si>
    <t xml:space="preserve">Załącznik nr 2                                                                                                              do uchwały Rady Miejskiej Nr XI/68/07z dnia 30 maja 2007 r.                             w sprawie zmian w budżecie Gminy na 2007 </t>
  </si>
  <si>
    <t xml:space="preserve">Załącznik nr 3                                                                                                              do uchwały Rady Miejskiej nr XI/68/07 z dnia 30 maja 2007 r.                             w sprawie zmian w budżecie Gminy na 2007 </t>
  </si>
  <si>
    <t xml:space="preserve">Załącznik nr 4                                                                                                              do uchwały Rady Miejskiej nr XI/68/07 z dnia 30 maja 2007 r.         w sprawie zmian w budżecie Gminy na 2007 </t>
  </si>
  <si>
    <t>Załącznik nr 5                                                                                                              do uchwały Rady Miejskiej nr XI/68/07 z dnia 30 maja 2007 r.          w sprawie zmian w budżecie Gminy na 2007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</si>
</sst>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7">
    <font>
      <sz val="10"/>
      <name val="Arial CE"/>
      <family val="0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8"/>
      <name val="Arial CE"/>
      <family val="2"/>
    </font>
    <font>
      <b/>
      <sz val="8"/>
      <name val="Arial"/>
      <family val="2"/>
    </font>
    <font>
      <b/>
      <sz val="13"/>
      <name val="Arial CE"/>
      <family val="2"/>
    </font>
    <font>
      <vertAlign val="superscript"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 vertical="center" indent="1"/>
    </xf>
    <xf numFmtId="0" fontId="0" fillId="0" borderId="3" xfId="0" applyBorder="1" applyAlignment="1">
      <alignment horizontal="left" vertical="center" indent="2"/>
    </xf>
    <xf numFmtId="0" fontId="0" fillId="0" borderId="4" xfId="0" applyBorder="1" applyAlignment="1">
      <alignment horizontal="left" vertical="center" indent="2"/>
    </xf>
    <xf numFmtId="0" fontId="0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3" fillId="0" borderId="1" xfId="0" applyFont="1" applyBorder="1" applyAlignment="1">
      <alignment horizontal="center" vertical="center"/>
    </xf>
    <xf numFmtId="3" fontId="13" fillId="0" borderId="1" xfId="0" applyNumberFormat="1" applyFont="1" applyBorder="1" applyAlignment="1">
      <alignment horizontal="center" vertical="center"/>
    </xf>
    <xf numFmtId="3" fontId="14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3" fontId="0" fillId="0" borderId="3" xfId="0" applyNumberFormat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3" fontId="0" fillId="0" borderId="0" xfId="0" applyNumberFormat="1" applyAlignment="1">
      <alignment vertical="center"/>
    </xf>
    <xf numFmtId="3" fontId="0" fillId="0" borderId="1" xfId="0" applyNumberFormat="1" applyFont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3" fontId="16" fillId="0" borderId="1" xfId="0" applyNumberFormat="1" applyFont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3" fontId="0" fillId="0" borderId="1" xfId="0" applyNumberFormat="1" applyFill="1" applyBorder="1" applyAlignment="1">
      <alignment vertical="center"/>
    </xf>
    <xf numFmtId="3" fontId="3" fillId="0" borderId="1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3" fontId="1" fillId="0" borderId="1" xfId="0" applyNumberFormat="1" applyFont="1" applyFill="1" applyBorder="1" applyAlignment="1">
      <alignment vertical="center"/>
    </xf>
    <xf numFmtId="0" fontId="13" fillId="0" borderId="1" xfId="0" applyFont="1" applyBorder="1" applyAlignment="1">
      <alignment horizontal="left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3" fontId="16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3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 wrapText="1"/>
    </xf>
    <xf numFmtId="3" fontId="13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0" fillId="0" borderId="1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right" vertical="center"/>
    </xf>
    <xf numFmtId="3" fontId="0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/>
    </xf>
    <xf numFmtId="3" fontId="7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/>
    </xf>
    <xf numFmtId="3" fontId="0" fillId="0" borderId="0" xfId="0" applyNumberFormat="1" applyFont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NumberFormat="1" applyAlignment="1">
      <alignment horizontal="right" wrapText="1"/>
    </xf>
    <xf numFmtId="0" fontId="8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workbookViewId="0" topLeftCell="A1">
      <selection activeCell="K1" sqref="K1:O2"/>
    </sheetView>
  </sheetViews>
  <sheetFormatPr defaultColWidth="9.00390625" defaultRowHeight="12.75"/>
  <cols>
    <col min="1" max="1" width="5.625" style="59" customWidth="1"/>
    <col min="2" max="2" width="4.875" style="68" bestFit="1" customWidth="1"/>
    <col min="3" max="3" width="5.875" style="68" customWidth="1"/>
    <col min="4" max="4" width="15.125" style="59" customWidth="1"/>
    <col min="5" max="5" width="10.625" style="59" customWidth="1"/>
    <col min="6" max="7" width="11.25390625" style="59" customWidth="1"/>
    <col min="8" max="8" width="10.375" style="59" customWidth="1"/>
    <col min="9" max="9" width="9.00390625" style="59" customWidth="1"/>
    <col min="10" max="10" width="11.00390625" style="59" customWidth="1"/>
    <col min="11" max="11" width="12.875" style="59" customWidth="1"/>
    <col min="12" max="12" width="10.625" style="59" customWidth="1"/>
    <col min="13" max="13" width="10.75390625" style="59" customWidth="1"/>
    <col min="14" max="14" width="10.25390625" style="59" customWidth="1"/>
    <col min="15" max="15" width="16.75390625" style="59" customWidth="1"/>
    <col min="16" max="16384" width="9.125" style="59" customWidth="1"/>
  </cols>
  <sheetData>
    <row r="1" spans="2:15" s="61" customFormat="1" ht="12.75" customHeight="1">
      <c r="B1" s="66"/>
      <c r="C1" s="66"/>
      <c r="K1" s="75" t="s">
        <v>146</v>
      </c>
      <c r="L1" s="75"/>
      <c r="M1" s="75"/>
      <c r="N1" s="75"/>
      <c r="O1" s="75"/>
    </row>
    <row r="2" spans="2:15" s="61" customFormat="1" ht="30.75" customHeight="1">
      <c r="B2" s="66"/>
      <c r="C2" s="66"/>
      <c r="K2" s="75"/>
      <c r="L2" s="75"/>
      <c r="M2" s="75"/>
      <c r="N2" s="75"/>
      <c r="O2" s="75"/>
    </row>
    <row r="3" spans="2:15" s="61" customFormat="1" ht="12.75">
      <c r="B3" s="66"/>
      <c r="C3" s="66"/>
      <c r="L3" s="60"/>
      <c r="M3" s="64"/>
      <c r="N3" s="60"/>
      <c r="O3" s="60"/>
    </row>
    <row r="4" spans="1:15" s="7" customFormat="1" ht="18">
      <c r="A4" s="78" t="s">
        <v>125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</row>
    <row r="5" spans="1:15" s="7" customFormat="1" ht="10.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4" t="s">
        <v>22</v>
      </c>
    </row>
    <row r="6" spans="1:15" s="19" customFormat="1" ht="19.5" customHeight="1">
      <c r="A6" s="79" t="s">
        <v>32</v>
      </c>
      <c r="B6" s="79" t="s">
        <v>2</v>
      </c>
      <c r="C6" s="79" t="s">
        <v>21</v>
      </c>
      <c r="D6" s="80" t="s">
        <v>54</v>
      </c>
      <c r="E6" s="80" t="s">
        <v>33</v>
      </c>
      <c r="F6" s="80" t="s">
        <v>58</v>
      </c>
      <c r="G6" s="80" t="s">
        <v>42</v>
      </c>
      <c r="H6" s="80"/>
      <c r="I6" s="80"/>
      <c r="J6" s="80"/>
      <c r="K6" s="80"/>
      <c r="L6" s="80"/>
      <c r="M6" s="80"/>
      <c r="N6" s="80"/>
      <c r="O6" s="80" t="s">
        <v>37</v>
      </c>
    </row>
    <row r="7" spans="1:15" s="19" customFormat="1" ht="19.5" customHeight="1">
      <c r="A7" s="79"/>
      <c r="B7" s="79"/>
      <c r="C7" s="79"/>
      <c r="D7" s="80"/>
      <c r="E7" s="80"/>
      <c r="F7" s="80"/>
      <c r="G7" s="80" t="s">
        <v>38</v>
      </c>
      <c r="H7" s="80" t="s">
        <v>16</v>
      </c>
      <c r="I7" s="80"/>
      <c r="J7" s="80"/>
      <c r="K7" s="80"/>
      <c r="L7" s="80" t="s">
        <v>27</v>
      </c>
      <c r="M7" s="80" t="s">
        <v>29</v>
      </c>
      <c r="N7" s="80" t="s">
        <v>59</v>
      </c>
      <c r="O7" s="80"/>
    </row>
    <row r="8" spans="1:15" s="19" customFormat="1" ht="29.25" customHeight="1">
      <c r="A8" s="79"/>
      <c r="B8" s="79"/>
      <c r="C8" s="79"/>
      <c r="D8" s="80"/>
      <c r="E8" s="80"/>
      <c r="F8" s="80"/>
      <c r="G8" s="80"/>
      <c r="H8" s="80" t="s">
        <v>60</v>
      </c>
      <c r="I8" s="80" t="s">
        <v>52</v>
      </c>
      <c r="J8" s="80" t="s">
        <v>61</v>
      </c>
      <c r="K8" s="80" t="s">
        <v>53</v>
      </c>
      <c r="L8" s="80"/>
      <c r="M8" s="80"/>
      <c r="N8" s="80"/>
      <c r="O8" s="80"/>
    </row>
    <row r="9" spans="1:15" s="19" customFormat="1" ht="19.5" customHeight="1">
      <c r="A9" s="79"/>
      <c r="B9" s="79"/>
      <c r="C9" s="79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</row>
    <row r="10" spans="1:15" s="19" customFormat="1" ht="19.5" customHeight="1">
      <c r="A10" s="79"/>
      <c r="B10" s="79"/>
      <c r="C10" s="79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</row>
    <row r="11" spans="1:15" s="7" customFormat="1" ht="12.75" customHeight="1">
      <c r="A11" s="44">
        <v>1</v>
      </c>
      <c r="B11" s="44">
        <v>2</v>
      </c>
      <c r="C11" s="44">
        <v>3</v>
      </c>
      <c r="D11" s="44">
        <v>4</v>
      </c>
      <c r="E11" s="44">
        <v>5</v>
      </c>
      <c r="F11" s="44">
        <v>6</v>
      </c>
      <c r="G11" s="44">
        <v>7</v>
      </c>
      <c r="H11" s="44">
        <v>8</v>
      </c>
      <c r="I11" s="44">
        <v>9</v>
      </c>
      <c r="J11" s="44">
        <v>10</v>
      </c>
      <c r="K11" s="44">
        <v>11</v>
      </c>
      <c r="L11" s="44">
        <v>12</v>
      </c>
      <c r="M11" s="44">
        <v>13</v>
      </c>
      <c r="N11" s="44"/>
      <c r="O11" s="44">
        <v>13</v>
      </c>
    </row>
    <row r="12" spans="1:15" ht="51" customHeight="1">
      <c r="A12" s="29" t="s">
        <v>10</v>
      </c>
      <c r="B12" s="67" t="s">
        <v>73</v>
      </c>
      <c r="C12" s="67" t="s">
        <v>74</v>
      </c>
      <c r="D12" s="22" t="s">
        <v>66</v>
      </c>
      <c r="E12" s="30">
        <f>G12+L12+M12+N12+F12</f>
        <v>213000</v>
      </c>
      <c r="F12" s="30">
        <v>0</v>
      </c>
      <c r="G12" s="30">
        <v>23000</v>
      </c>
      <c r="H12" s="30">
        <f>G12</f>
        <v>23000</v>
      </c>
      <c r="I12" s="30">
        <v>0</v>
      </c>
      <c r="J12" s="24" t="s">
        <v>81</v>
      </c>
      <c r="K12" s="30">
        <v>0</v>
      </c>
      <c r="L12" s="30">
        <v>190000</v>
      </c>
      <c r="M12" s="30">
        <v>0</v>
      </c>
      <c r="N12" s="30">
        <v>0</v>
      </c>
      <c r="O12" s="23" t="s">
        <v>77</v>
      </c>
    </row>
    <row r="13" spans="1:15" ht="51">
      <c r="A13" s="29" t="s">
        <v>11</v>
      </c>
      <c r="B13" s="67" t="s">
        <v>73</v>
      </c>
      <c r="C13" s="67" t="s">
        <v>74</v>
      </c>
      <c r="D13" s="22" t="s">
        <v>67</v>
      </c>
      <c r="E13" s="30">
        <f aca="true" t="shared" si="0" ref="E13:E19">G13+L13+M13+N13+F13</f>
        <v>194000</v>
      </c>
      <c r="F13" s="30">
        <v>0</v>
      </c>
      <c r="G13" s="30">
        <v>14000</v>
      </c>
      <c r="H13" s="30">
        <f>G13</f>
        <v>14000</v>
      </c>
      <c r="I13" s="30">
        <v>0</v>
      </c>
      <c r="J13" s="24" t="s">
        <v>81</v>
      </c>
      <c r="K13" s="30">
        <v>0</v>
      </c>
      <c r="L13" s="30">
        <v>180000</v>
      </c>
      <c r="M13" s="30">
        <v>0</v>
      </c>
      <c r="N13" s="30">
        <v>0</v>
      </c>
      <c r="O13" s="23" t="s">
        <v>77</v>
      </c>
    </row>
    <row r="14" spans="1:15" ht="51">
      <c r="A14" s="29" t="s">
        <v>12</v>
      </c>
      <c r="B14" s="67" t="s">
        <v>73</v>
      </c>
      <c r="C14" s="67" t="s">
        <v>74</v>
      </c>
      <c r="D14" s="22" t="s">
        <v>104</v>
      </c>
      <c r="E14" s="30">
        <f t="shared" si="0"/>
        <v>88500</v>
      </c>
      <c r="F14" s="30">
        <v>0</v>
      </c>
      <c r="G14" s="30">
        <v>8500</v>
      </c>
      <c r="H14" s="30">
        <v>8500</v>
      </c>
      <c r="I14" s="30">
        <v>0</v>
      </c>
      <c r="J14" s="24" t="s">
        <v>81</v>
      </c>
      <c r="K14" s="30">
        <v>0</v>
      </c>
      <c r="L14" s="30">
        <v>80000</v>
      </c>
      <c r="M14" s="30">
        <v>0</v>
      </c>
      <c r="N14" s="30">
        <v>0</v>
      </c>
      <c r="O14" s="23" t="s">
        <v>77</v>
      </c>
    </row>
    <row r="15" spans="1:15" ht="51">
      <c r="A15" s="29" t="s">
        <v>1</v>
      </c>
      <c r="B15" s="67" t="s">
        <v>73</v>
      </c>
      <c r="C15" s="67" t="s">
        <v>74</v>
      </c>
      <c r="D15" s="22" t="s">
        <v>103</v>
      </c>
      <c r="E15" s="30">
        <f t="shared" si="0"/>
        <v>192500</v>
      </c>
      <c r="F15" s="30">
        <v>0</v>
      </c>
      <c r="G15" s="30">
        <v>12500</v>
      </c>
      <c r="H15" s="30">
        <v>12500</v>
      </c>
      <c r="I15" s="30">
        <v>0</v>
      </c>
      <c r="J15" s="24" t="s">
        <v>81</v>
      </c>
      <c r="K15" s="30">
        <v>0</v>
      </c>
      <c r="L15" s="30">
        <v>180000</v>
      </c>
      <c r="M15" s="30">
        <v>0</v>
      </c>
      <c r="N15" s="30">
        <v>0</v>
      </c>
      <c r="O15" s="23" t="s">
        <v>77</v>
      </c>
    </row>
    <row r="16" spans="1:15" ht="52.5" customHeight="1">
      <c r="A16" s="29" t="s">
        <v>17</v>
      </c>
      <c r="B16" s="67" t="s">
        <v>73</v>
      </c>
      <c r="C16" s="67" t="s">
        <v>74</v>
      </c>
      <c r="D16" s="22" t="s">
        <v>107</v>
      </c>
      <c r="E16" s="30">
        <f t="shared" si="0"/>
        <v>180000</v>
      </c>
      <c r="F16" s="30">
        <v>0</v>
      </c>
      <c r="G16" s="30">
        <v>30000</v>
      </c>
      <c r="H16" s="30">
        <v>30000</v>
      </c>
      <c r="I16" s="30">
        <v>0</v>
      </c>
      <c r="J16" s="24" t="s">
        <v>81</v>
      </c>
      <c r="K16" s="30">
        <v>0</v>
      </c>
      <c r="L16" s="30">
        <v>30000</v>
      </c>
      <c r="M16" s="30">
        <v>120000</v>
      </c>
      <c r="N16" s="30">
        <v>0</v>
      </c>
      <c r="O16" s="23" t="s">
        <v>77</v>
      </c>
    </row>
    <row r="17" spans="1:15" ht="51">
      <c r="A17" s="29" t="s">
        <v>18</v>
      </c>
      <c r="B17" s="67" t="s">
        <v>73</v>
      </c>
      <c r="C17" s="67" t="s">
        <v>74</v>
      </c>
      <c r="D17" s="22" t="s">
        <v>108</v>
      </c>
      <c r="E17" s="30">
        <f t="shared" si="0"/>
        <v>220000</v>
      </c>
      <c r="F17" s="30">
        <v>0</v>
      </c>
      <c r="G17" s="30">
        <v>30000</v>
      </c>
      <c r="H17" s="30">
        <v>30000</v>
      </c>
      <c r="I17" s="30">
        <v>0</v>
      </c>
      <c r="J17" s="24" t="s">
        <v>81</v>
      </c>
      <c r="K17" s="30">
        <v>0</v>
      </c>
      <c r="L17" s="30">
        <v>30000</v>
      </c>
      <c r="M17" s="30">
        <v>160000</v>
      </c>
      <c r="N17" s="30">
        <v>0</v>
      </c>
      <c r="O17" s="23" t="s">
        <v>77</v>
      </c>
    </row>
    <row r="18" spans="1:15" ht="51">
      <c r="A18" s="29" t="s">
        <v>19</v>
      </c>
      <c r="B18" s="67" t="s">
        <v>73</v>
      </c>
      <c r="C18" s="67" t="s">
        <v>74</v>
      </c>
      <c r="D18" s="22" t="s">
        <v>105</v>
      </c>
      <c r="E18" s="30">
        <f t="shared" si="0"/>
        <v>320000</v>
      </c>
      <c r="F18" s="30">
        <v>0</v>
      </c>
      <c r="G18" s="30">
        <v>50000</v>
      </c>
      <c r="H18" s="30">
        <v>50000</v>
      </c>
      <c r="I18" s="30">
        <v>0</v>
      </c>
      <c r="J18" s="24" t="s">
        <v>81</v>
      </c>
      <c r="K18" s="30">
        <v>0</v>
      </c>
      <c r="L18" s="30">
        <v>50000</v>
      </c>
      <c r="M18" s="30">
        <v>220000</v>
      </c>
      <c r="N18" s="30">
        <v>0</v>
      </c>
      <c r="O18" s="23" t="s">
        <v>77</v>
      </c>
    </row>
    <row r="19" spans="1:15" ht="158.25" customHeight="1">
      <c r="A19" s="29" t="s">
        <v>20</v>
      </c>
      <c r="B19" s="67" t="s">
        <v>73</v>
      </c>
      <c r="C19" s="67" t="s">
        <v>74</v>
      </c>
      <c r="D19" s="22" t="s">
        <v>127</v>
      </c>
      <c r="E19" s="30">
        <f t="shared" si="0"/>
        <v>2111000</v>
      </c>
      <c r="F19" s="30">
        <v>0</v>
      </c>
      <c r="G19" s="30">
        <v>111000</v>
      </c>
      <c r="H19" s="30">
        <v>111000</v>
      </c>
      <c r="I19" s="30">
        <v>0</v>
      </c>
      <c r="J19" s="24" t="s">
        <v>81</v>
      </c>
      <c r="K19" s="30">
        <v>0</v>
      </c>
      <c r="L19" s="30">
        <v>0</v>
      </c>
      <c r="M19" s="30">
        <v>1000000</v>
      </c>
      <c r="N19" s="30">
        <v>1000000</v>
      </c>
      <c r="O19" s="23" t="s">
        <v>77</v>
      </c>
    </row>
    <row r="20" spans="1:15" ht="60.75" customHeight="1">
      <c r="A20" s="29" t="s">
        <v>26</v>
      </c>
      <c r="B20" s="67" t="s">
        <v>73</v>
      </c>
      <c r="C20" s="67" t="s">
        <v>74</v>
      </c>
      <c r="D20" s="54" t="s">
        <v>122</v>
      </c>
      <c r="E20" s="30">
        <v>272000</v>
      </c>
      <c r="F20" s="30">
        <v>0</v>
      </c>
      <c r="G20" s="30">
        <v>222000</v>
      </c>
      <c r="H20" s="30">
        <v>0</v>
      </c>
      <c r="I20" s="30">
        <v>222000</v>
      </c>
      <c r="J20" s="24" t="s">
        <v>81</v>
      </c>
      <c r="K20" s="30">
        <v>0</v>
      </c>
      <c r="L20" s="30">
        <v>50000</v>
      </c>
      <c r="M20" s="30">
        <v>0</v>
      </c>
      <c r="N20" s="30">
        <v>0</v>
      </c>
      <c r="O20" s="23" t="s">
        <v>77</v>
      </c>
    </row>
    <row r="21" spans="1:15" ht="72" customHeight="1">
      <c r="A21" s="29" t="s">
        <v>64</v>
      </c>
      <c r="B21" s="67" t="s">
        <v>73</v>
      </c>
      <c r="C21" s="67" t="s">
        <v>74</v>
      </c>
      <c r="D21" s="54" t="s">
        <v>133</v>
      </c>
      <c r="E21" s="30">
        <v>300000</v>
      </c>
      <c r="F21" s="30">
        <v>0</v>
      </c>
      <c r="G21" s="30">
        <v>50000</v>
      </c>
      <c r="H21" s="30">
        <v>50000</v>
      </c>
      <c r="I21" s="30">
        <v>0</v>
      </c>
      <c r="J21" s="24" t="s">
        <v>81</v>
      </c>
      <c r="K21" s="30">
        <v>0</v>
      </c>
      <c r="L21" s="30">
        <v>30000</v>
      </c>
      <c r="M21" s="30">
        <v>220000</v>
      </c>
      <c r="N21" s="30">
        <v>0</v>
      </c>
      <c r="O21" s="23" t="s">
        <v>77</v>
      </c>
    </row>
    <row r="22" spans="1:15" s="25" customFormat="1" ht="18" customHeight="1">
      <c r="A22" s="77" t="s">
        <v>78</v>
      </c>
      <c r="B22" s="77"/>
      <c r="C22" s="77"/>
      <c r="D22" s="77"/>
      <c r="E22" s="31">
        <f>E19+E18+E17+E16+E15+E14+E13+E12+E20+E21</f>
        <v>4091000</v>
      </c>
      <c r="F22" s="31">
        <f>F19+F18+F17+F16+F15+F14+F13+F12+F20+F21</f>
        <v>0</v>
      </c>
      <c r="G22" s="31">
        <f>G19+G18+G17+G16+G15+G14+G13+G12+G20+G21</f>
        <v>551000</v>
      </c>
      <c r="H22" s="31">
        <f>H19+H18+H17+H16+H15+H14+H13+H12+H20+H21</f>
        <v>329000</v>
      </c>
      <c r="I22" s="31">
        <f>I19+I18+I17+I16+I15+I14+I13+I12+I20+I21</f>
        <v>222000</v>
      </c>
      <c r="J22" s="31" t="s">
        <v>63</v>
      </c>
      <c r="K22" s="31">
        <f>K19+K18+K17+K16+K15+K14+K13+K12+K20+K21</f>
        <v>0</v>
      </c>
      <c r="L22" s="31">
        <f>L19+L18+L17+L16+L15+L14+L13+L12+L20+L21</f>
        <v>820000</v>
      </c>
      <c r="M22" s="31">
        <f>M19+M18+M17+M16+M15+M14+M13+M12+M20+M21</f>
        <v>1720000</v>
      </c>
      <c r="N22" s="31">
        <f>N19+N18+N17+N16+N15+N14+N13+N12+N20+N21</f>
        <v>1000000</v>
      </c>
      <c r="O22" s="26" t="s">
        <v>63</v>
      </c>
    </row>
    <row r="23" spans="1:15" ht="70.5" customHeight="1">
      <c r="A23" s="29">
        <v>11</v>
      </c>
      <c r="B23" s="67" t="s">
        <v>75</v>
      </c>
      <c r="C23" s="29">
        <v>60013</v>
      </c>
      <c r="D23" s="24" t="s">
        <v>68</v>
      </c>
      <c r="E23" s="30">
        <v>378815</v>
      </c>
      <c r="F23" s="30">
        <v>0</v>
      </c>
      <c r="G23" s="30">
        <v>80000</v>
      </c>
      <c r="H23" s="30">
        <f>G23</f>
        <v>80000</v>
      </c>
      <c r="I23" s="30">
        <v>0</v>
      </c>
      <c r="J23" s="24" t="s">
        <v>81</v>
      </c>
      <c r="K23" s="30">
        <v>0</v>
      </c>
      <c r="L23" s="30">
        <f>E23-G23</f>
        <v>298815</v>
      </c>
      <c r="M23" s="30">
        <v>0</v>
      </c>
      <c r="N23" s="30">
        <v>0</v>
      </c>
      <c r="O23" s="23" t="s">
        <v>77</v>
      </c>
    </row>
    <row r="24" spans="1:15" ht="51">
      <c r="A24" s="29">
        <v>12</v>
      </c>
      <c r="B24" s="67" t="s">
        <v>75</v>
      </c>
      <c r="C24" s="29">
        <v>60016</v>
      </c>
      <c r="D24" s="24" t="s">
        <v>69</v>
      </c>
      <c r="E24" s="30">
        <f>G24+L24+M24+N24+F24</f>
        <v>144255.5</v>
      </c>
      <c r="F24" s="30">
        <v>44255.5</v>
      </c>
      <c r="G24" s="30">
        <v>50000</v>
      </c>
      <c r="H24" s="30">
        <f>G24</f>
        <v>50000</v>
      </c>
      <c r="I24" s="30">
        <v>0</v>
      </c>
      <c r="J24" s="24" t="s">
        <v>81</v>
      </c>
      <c r="K24" s="30">
        <v>0</v>
      </c>
      <c r="L24" s="30">
        <v>50000</v>
      </c>
      <c r="M24" s="30">
        <v>0</v>
      </c>
      <c r="N24" s="30">
        <v>0</v>
      </c>
      <c r="O24" s="23" t="s">
        <v>77</v>
      </c>
    </row>
    <row r="25" spans="1:15" ht="51">
      <c r="A25" s="29">
        <v>13</v>
      </c>
      <c r="B25" s="67" t="s">
        <v>75</v>
      </c>
      <c r="C25" s="29">
        <v>60016</v>
      </c>
      <c r="D25" s="24" t="s">
        <v>70</v>
      </c>
      <c r="E25" s="30">
        <f aca="true" t="shared" si="1" ref="E25:E38">G25+L25+M25+N25+F25</f>
        <v>385062</v>
      </c>
      <c r="F25" s="30">
        <v>62</v>
      </c>
      <c r="G25" s="30">
        <v>385000</v>
      </c>
      <c r="H25" s="30">
        <f>G25-I25</f>
        <v>385000</v>
      </c>
      <c r="I25" s="30">
        <v>0</v>
      </c>
      <c r="J25" s="24" t="s">
        <v>81</v>
      </c>
      <c r="K25" s="30">
        <v>0</v>
      </c>
      <c r="L25" s="30">
        <v>0</v>
      </c>
      <c r="M25" s="30">
        <v>0</v>
      </c>
      <c r="N25" s="30">
        <v>0</v>
      </c>
      <c r="O25" s="23" t="s">
        <v>77</v>
      </c>
    </row>
    <row r="26" spans="1:15" ht="51">
      <c r="A26" s="29">
        <v>14</v>
      </c>
      <c r="B26" s="67" t="s">
        <v>75</v>
      </c>
      <c r="C26" s="29">
        <v>60016</v>
      </c>
      <c r="D26" s="24" t="s">
        <v>71</v>
      </c>
      <c r="E26" s="30">
        <f t="shared" si="1"/>
        <v>80000</v>
      </c>
      <c r="F26" s="30">
        <v>20000</v>
      </c>
      <c r="G26" s="30">
        <v>60000</v>
      </c>
      <c r="H26" s="30">
        <f>G26</f>
        <v>60000</v>
      </c>
      <c r="I26" s="30">
        <v>0</v>
      </c>
      <c r="J26" s="24" t="s">
        <v>81</v>
      </c>
      <c r="K26" s="30">
        <v>0</v>
      </c>
      <c r="L26" s="30">
        <v>0</v>
      </c>
      <c r="M26" s="30">
        <v>0</v>
      </c>
      <c r="N26" s="30">
        <v>0</v>
      </c>
      <c r="O26" s="23" t="s">
        <v>77</v>
      </c>
    </row>
    <row r="27" spans="1:15" ht="89.25">
      <c r="A27" s="29">
        <v>15</v>
      </c>
      <c r="B27" s="67" t="s">
        <v>75</v>
      </c>
      <c r="C27" s="29">
        <v>60016</v>
      </c>
      <c r="D27" s="24" t="s">
        <v>131</v>
      </c>
      <c r="E27" s="30">
        <v>400000</v>
      </c>
      <c r="F27" s="30">
        <v>26000</v>
      </c>
      <c r="G27" s="30">
        <v>74000</v>
      </c>
      <c r="H27" s="30">
        <f>G27</f>
        <v>74000</v>
      </c>
      <c r="I27" s="30">
        <v>0</v>
      </c>
      <c r="J27" s="24" t="s">
        <v>81</v>
      </c>
      <c r="K27" s="30">
        <v>0</v>
      </c>
      <c r="L27" s="30">
        <v>100000</v>
      </c>
      <c r="M27" s="30">
        <v>200000</v>
      </c>
      <c r="N27" s="30">
        <v>0</v>
      </c>
      <c r="O27" s="23" t="s">
        <v>77</v>
      </c>
    </row>
    <row r="28" spans="1:15" ht="51">
      <c r="A28" s="29">
        <v>16</v>
      </c>
      <c r="B28" s="67" t="s">
        <v>75</v>
      </c>
      <c r="C28" s="29">
        <v>60016</v>
      </c>
      <c r="D28" s="24" t="s">
        <v>113</v>
      </c>
      <c r="E28" s="30">
        <f t="shared" si="1"/>
        <v>505000</v>
      </c>
      <c r="F28" s="30">
        <v>0</v>
      </c>
      <c r="G28" s="30">
        <f>50000-45000</f>
        <v>5000</v>
      </c>
      <c r="H28" s="30">
        <f>50000-45000</f>
        <v>5000</v>
      </c>
      <c r="I28" s="30">
        <v>0</v>
      </c>
      <c r="J28" s="24" t="s">
        <v>81</v>
      </c>
      <c r="K28" s="30">
        <v>0</v>
      </c>
      <c r="L28" s="30">
        <v>500000</v>
      </c>
      <c r="M28" s="30">
        <v>0</v>
      </c>
      <c r="N28" s="30">
        <v>0</v>
      </c>
      <c r="O28" s="23" t="s">
        <v>77</v>
      </c>
    </row>
    <row r="29" spans="1:15" ht="51">
      <c r="A29" s="29">
        <v>17</v>
      </c>
      <c r="B29" s="67" t="s">
        <v>75</v>
      </c>
      <c r="C29" s="29">
        <v>60016</v>
      </c>
      <c r="D29" s="24" t="s">
        <v>134</v>
      </c>
      <c r="E29" s="30">
        <f>G29+L29</f>
        <v>145000</v>
      </c>
      <c r="F29" s="30">
        <v>0</v>
      </c>
      <c r="G29" s="30">
        <v>45000</v>
      </c>
      <c r="H29" s="30">
        <v>45000</v>
      </c>
      <c r="I29" s="30">
        <v>0</v>
      </c>
      <c r="J29" s="24" t="s">
        <v>81</v>
      </c>
      <c r="K29" s="30">
        <v>0</v>
      </c>
      <c r="L29" s="30">
        <v>100000</v>
      </c>
      <c r="M29" s="30">
        <v>0</v>
      </c>
      <c r="N29" s="30">
        <v>0</v>
      </c>
      <c r="O29" s="23" t="s">
        <v>77</v>
      </c>
    </row>
    <row r="30" spans="1:15" ht="51">
      <c r="A30" s="29">
        <v>18</v>
      </c>
      <c r="B30" s="35">
        <v>600</v>
      </c>
      <c r="C30" s="35">
        <v>60016</v>
      </c>
      <c r="D30" s="22" t="s">
        <v>120</v>
      </c>
      <c r="E30" s="30">
        <f t="shared" si="1"/>
        <v>100218.55</v>
      </c>
      <c r="F30" s="30">
        <v>218.55</v>
      </c>
      <c r="G30" s="65">
        <v>100000</v>
      </c>
      <c r="H30" s="30">
        <v>100000</v>
      </c>
      <c r="I30" s="30">
        <v>0</v>
      </c>
      <c r="J30" s="24" t="s">
        <v>81</v>
      </c>
      <c r="K30" s="30">
        <v>0</v>
      </c>
      <c r="L30" s="30">
        <v>0</v>
      </c>
      <c r="M30" s="30">
        <v>0</v>
      </c>
      <c r="N30" s="30">
        <v>0</v>
      </c>
      <c r="O30" s="23" t="s">
        <v>77</v>
      </c>
    </row>
    <row r="31" spans="1:15" ht="51">
      <c r="A31" s="29">
        <v>19</v>
      </c>
      <c r="B31" s="35">
        <v>600</v>
      </c>
      <c r="C31" s="35">
        <v>60016</v>
      </c>
      <c r="D31" s="22" t="s">
        <v>111</v>
      </c>
      <c r="E31" s="30">
        <f t="shared" si="1"/>
        <v>384124</v>
      </c>
      <c r="F31" s="30">
        <v>4124</v>
      </c>
      <c r="G31" s="30">
        <f>380000</f>
        <v>380000</v>
      </c>
      <c r="H31" s="30">
        <f>380000</f>
        <v>380000</v>
      </c>
      <c r="I31" s="30">
        <v>0</v>
      </c>
      <c r="J31" s="24" t="s">
        <v>81</v>
      </c>
      <c r="K31" s="30">
        <v>0</v>
      </c>
      <c r="L31" s="30">
        <v>0</v>
      </c>
      <c r="M31" s="30">
        <v>0</v>
      </c>
      <c r="N31" s="30">
        <v>0</v>
      </c>
      <c r="O31" s="23" t="s">
        <v>77</v>
      </c>
    </row>
    <row r="32" spans="1:15" ht="63.75">
      <c r="A32" s="29">
        <v>20</v>
      </c>
      <c r="B32" s="35">
        <v>600</v>
      </c>
      <c r="C32" s="35">
        <v>60016</v>
      </c>
      <c r="D32" s="22" t="s">
        <v>138</v>
      </c>
      <c r="E32" s="30">
        <f t="shared" si="1"/>
        <v>85000</v>
      </c>
      <c r="F32" s="30">
        <v>0</v>
      </c>
      <c r="G32" s="30">
        <v>5000</v>
      </c>
      <c r="H32" s="30">
        <v>5000</v>
      </c>
      <c r="I32" s="30">
        <v>0</v>
      </c>
      <c r="J32" s="24" t="s">
        <v>81</v>
      </c>
      <c r="K32" s="30">
        <v>0</v>
      </c>
      <c r="L32" s="30">
        <v>80000</v>
      </c>
      <c r="M32" s="30">
        <v>0</v>
      </c>
      <c r="N32" s="30">
        <v>0</v>
      </c>
      <c r="O32" s="23" t="s">
        <v>77</v>
      </c>
    </row>
    <row r="33" spans="1:15" s="25" customFormat="1" ht="12.75">
      <c r="A33" s="76" t="s">
        <v>79</v>
      </c>
      <c r="B33" s="76"/>
      <c r="C33" s="76"/>
      <c r="D33" s="76"/>
      <c r="E33" s="31">
        <f>E27+E26+E25+E24+E23+E28+E30+E31+E29+E32</f>
        <v>2607475.05</v>
      </c>
      <c r="F33" s="31">
        <f>F27+F26+F25+F24+F23+F28+F30+F31+F29+F32</f>
        <v>94660.05</v>
      </c>
      <c r="G33" s="31">
        <f>G27+G26+G25+G24+G23+G28+G30+G31+G29+G32</f>
        <v>1184000</v>
      </c>
      <c r="H33" s="31">
        <f>H27+H26+H25+H24+H23+H28+H30+H31+H29+H32</f>
        <v>1184000</v>
      </c>
      <c r="I33" s="31">
        <f>I27+I26+I25+I24+I23+I28+I30+I31+I29+I32</f>
        <v>0</v>
      </c>
      <c r="J33" s="32" t="s">
        <v>63</v>
      </c>
      <c r="K33" s="31">
        <f>K27+K26+K25+K24+K23</f>
        <v>0</v>
      </c>
      <c r="L33" s="31">
        <f>L27+L26+L25+L24+L23+L28+L29+L32</f>
        <v>1128815</v>
      </c>
      <c r="M33" s="31">
        <f>M27+M26+M25+M24+M23</f>
        <v>200000</v>
      </c>
      <c r="N33" s="31">
        <f>N27+N26+N25+N24+N23</f>
        <v>0</v>
      </c>
      <c r="O33" s="26" t="s">
        <v>63</v>
      </c>
    </row>
    <row r="34" spans="1:15" s="25" customFormat="1" ht="51">
      <c r="A34" s="29">
        <v>21</v>
      </c>
      <c r="B34" s="29">
        <v>700</v>
      </c>
      <c r="C34" s="29">
        <v>70095</v>
      </c>
      <c r="D34" s="22" t="s">
        <v>116</v>
      </c>
      <c r="E34" s="30">
        <f t="shared" si="1"/>
        <v>307500</v>
      </c>
      <c r="F34" s="30">
        <v>0</v>
      </c>
      <c r="G34" s="30">
        <f>70000-12500</f>
        <v>57500</v>
      </c>
      <c r="H34" s="30">
        <f>70000-12500</f>
        <v>57500</v>
      </c>
      <c r="I34" s="30">
        <v>0</v>
      </c>
      <c r="J34" s="24" t="s">
        <v>81</v>
      </c>
      <c r="K34" s="30">
        <v>0</v>
      </c>
      <c r="L34" s="30">
        <v>250000</v>
      </c>
      <c r="M34" s="30">
        <v>0</v>
      </c>
      <c r="N34" s="30">
        <v>0</v>
      </c>
      <c r="O34" s="23" t="s">
        <v>77</v>
      </c>
    </row>
    <row r="35" spans="1:15" s="25" customFormat="1" ht="102">
      <c r="A35" s="29">
        <v>22</v>
      </c>
      <c r="B35" s="29">
        <v>700</v>
      </c>
      <c r="C35" s="29">
        <v>70095</v>
      </c>
      <c r="D35" s="22" t="s">
        <v>142</v>
      </c>
      <c r="E35" s="30">
        <f t="shared" si="1"/>
        <v>112500</v>
      </c>
      <c r="F35" s="30">
        <v>0</v>
      </c>
      <c r="G35" s="30">
        <v>12500</v>
      </c>
      <c r="H35" s="30">
        <v>12500</v>
      </c>
      <c r="I35" s="30">
        <v>0</v>
      </c>
      <c r="J35" s="24" t="s">
        <v>81</v>
      </c>
      <c r="K35" s="30">
        <v>0</v>
      </c>
      <c r="L35" s="30">
        <v>100000</v>
      </c>
      <c r="M35" s="30">
        <v>0</v>
      </c>
      <c r="N35" s="30">
        <v>0</v>
      </c>
      <c r="O35" s="23" t="s">
        <v>77</v>
      </c>
    </row>
    <row r="36" spans="1:15" s="25" customFormat="1" ht="12.75">
      <c r="A36" s="84" t="s">
        <v>86</v>
      </c>
      <c r="B36" s="85"/>
      <c r="C36" s="85"/>
      <c r="D36" s="86"/>
      <c r="E36" s="31">
        <f>E34+E35</f>
        <v>420000</v>
      </c>
      <c r="F36" s="31">
        <f>F34+F35</f>
        <v>0</v>
      </c>
      <c r="G36" s="31">
        <f>G34+G35</f>
        <v>70000</v>
      </c>
      <c r="H36" s="31">
        <f>H34+H35</f>
        <v>70000</v>
      </c>
      <c r="I36" s="31">
        <f>I34+I35</f>
        <v>0</v>
      </c>
      <c r="J36" s="31" t="s">
        <v>63</v>
      </c>
      <c r="K36" s="31">
        <f>K34</f>
        <v>0</v>
      </c>
      <c r="L36" s="31">
        <f>L34+L35</f>
        <v>350000</v>
      </c>
      <c r="M36" s="31">
        <f>M34</f>
        <v>0</v>
      </c>
      <c r="N36" s="31">
        <f>N34</f>
        <v>0</v>
      </c>
      <c r="O36" s="31" t="s">
        <v>63</v>
      </c>
    </row>
    <row r="37" spans="1:15" ht="51">
      <c r="A37" s="29">
        <v>23</v>
      </c>
      <c r="B37" s="67" t="s">
        <v>76</v>
      </c>
      <c r="C37" s="29">
        <v>90015</v>
      </c>
      <c r="D37" s="22" t="s">
        <v>72</v>
      </c>
      <c r="E37" s="30">
        <f t="shared" si="1"/>
        <v>56986</v>
      </c>
      <c r="F37" s="30">
        <v>986</v>
      </c>
      <c r="G37" s="30">
        <f>75000-11000-8000</f>
        <v>56000</v>
      </c>
      <c r="H37" s="30">
        <f>G37</f>
        <v>56000</v>
      </c>
      <c r="I37" s="30">
        <v>0</v>
      </c>
      <c r="J37" s="24" t="s">
        <v>81</v>
      </c>
      <c r="K37" s="30">
        <v>0</v>
      </c>
      <c r="L37" s="30">
        <v>0</v>
      </c>
      <c r="M37" s="30">
        <v>0</v>
      </c>
      <c r="N37" s="30">
        <v>0</v>
      </c>
      <c r="O37" s="23" t="s">
        <v>77</v>
      </c>
    </row>
    <row r="38" spans="1:15" ht="89.25">
      <c r="A38" s="29">
        <v>24</v>
      </c>
      <c r="B38" s="67" t="s">
        <v>76</v>
      </c>
      <c r="C38" s="29">
        <v>90015</v>
      </c>
      <c r="D38" s="22" t="s">
        <v>135</v>
      </c>
      <c r="E38" s="30">
        <f t="shared" si="1"/>
        <v>34000</v>
      </c>
      <c r="F38" s="30">
        <v>0</v>
      </c>
      <c r="G38" s="30">
        <v>4000</v>
      </c>
      <c r="H38" s="30">
        <v>4000</v>
      </c>
      <c r="I38" s="30">
        <v>0</v>
      </c>
      <c r="J38" s="24" t="s">
        <v>81</v>
      </c>
      <c r="K38" s="30">
        <v>0</v>
      </c>
      <c r="L38" s="30">
        <v>30000</v>
      </c>
      <c r="M38" s="30">
        <v>0</v>
      </c>
      <c r="N38" s="30">
        <v>0</v>
      </c>
      <c r="O38" s="23" t="s">
        <v>77</v>
      </c>
    </row>
    <row r="39" spans="1:15" s="25" customFormat="1" ht="12.75">
      <c r="A39" s="76" t="s">
        <v>80</v>
      </c>
      <c r="B39" s="76"/>
      <c r="C39" s="76"/>
      <c r="D39" s="76"/>
      <c r="E39" s="31">
        <f>E37+E38</f>
        <v>90986</v>
      </c>
      <c r="F39" s="31">
        <f>F37+F38</f>
        <v>986</v>
      </c>
      <c r="G39" s="31">
        <f>G37+G38</f>
        <v>60000</v>
      </c>
      <c r="H39" s="31">
        <f>H37+H38</f>
        <v>60000</v>
      </c>
      <c r="I39" s="31">
        <f>I37+I38</f>
        <v>0</v>
      </c>
      <c r="J39" s="32" t="s">
        <v>63</v>
      </c>
      <c r="K39" s="31">
        <f>K37</f>
        <v>0</v>
      </c>
      <c r="L39" s="31">
        <f>L38</f>
        <v>30000</v>
      </c>
      <c r="M39" s="31">
        <f>M37</f>
        <v>0</v>
      </c>
      <c r="N39" s="31">
        <f>N37</f>
        <v>0</v>
      </c>
      <c r="O39" s="32" t="s">
        <v>63</v>
      </c>
    </row>
    <row r="40" spans="1:15" ht="225.75" customHeight="1">
      <c r="A40" s="23">
        <v>25</v>
      </c>
      <c r="B40" s="54">
        <v>926</v>
      </c>
      <c r="C40" s="54">
        <v>92601</v>
      </c>
      <c r="D40" s="54" t="s">
        <v>132</v>
      </c>
      <c r="E40" s="30">
        <v>1000000</v>
      </c>
      <c r="F40" s="30">
        <v>0</v>
      </c>
      <c r="G40" s="30">
        <v>50000</v>
      </c>
      <c r="H40" s="30">
        <v>0</v>
      </c>
      <c r="I40" s="30">
        <v>50000</v>
      </c>
      <c r="J40" s="24" t="s">
        <v>81</v>
      </c>
      <c r="K40" s="30">
        <v>0</v>
      </c>
      <c r="L40" s="30">
        <v>950000</v>
      </c>
      <c r="M40" s="30">
        <v>0</v>
      </c>
      <c r="N40" s="30">
        <v>0</v>
      </c>
      <c r="O40" s="23" t="s">
        <v>77</v>
      </c>
    </row>
    <row r="41" spans="1:15" s="25" customFormat="1" ht="20.25" customHeight="1">
      <c r="A41" s="81" t="s">
        <v>126</v>
      </c>
      <c r="B41" s="82"/>
      <c r="C41" s="82"/>
      <c r="D41" s="83"/>
      <c r="E41" s="31">
        <f>E40</f>
        <v>1000000</v>
      </c>
      <c r="F41" s="31">
        <f aca="true" t="shared" si="2" ref="F41:N41">F40</f>
        <v>0</v>
      </c>
      <c r="G41" s="31">
        <f t="shared" si="2"/>
        <v>50000</v>
      </c>
      <c r="H41" s="31">
        <f t="shared" si="2"/>
        <v>0</v>
      </c>
      <c r="I41" s="31">
        <f t="shared" si="2"/>
        <v>50000</v>
      </c>
      <c r="J41" s="31" t="s">
        <v>63</v>
      </c>
      <c r="K41" s="31">
        <f t="shared" si="2"/>
        <v>0</v>
      </c>
      <c r="L41" s="31">
        <f t="shared" si="2"/>
        <v>950000</v>
      </c>
      <c r="M41" s="31">
        <f t="shared" si="2"/>
        <v>0</v>
      </c>
      <c r="N41" s="31">
        <f t="shared" si="2"/>
        <v>0</v>
      </c>
      <c r="O41" s="32" t="s">
        <v>63</v>
      </c>
    </row>
    <row r="42" spans="1:15" s="28" customFormat="1" ht="22.5" customHeight="1">
      <c r="A42" s="87" t="s">
        <v>57</v>
      </c>
      <c r="B42" s="87"/>
      <c r="C42" s="87"/>
      <c r="D42" s="87"/>
      <c r="E42" s="33">
        <f>E39+E36+E33+E22+E41</f>
        <v>8209461.05</v>
      </c>
      <c r="F42" s="33">
        <f>F39+F36+F33+F22+F41</f>
        <v>95646.05</v>
      </c>
      <c r="G42" s="33">
        <f>G39+G36+G33+G22+G41</f>
        <v>1915000</v>
      </c>
      <c r="H42" s="33">
        <f>H39+H36+H33+H22+H41</f>
        <v>1643000</v>
      </c>
      <c r="I42" s="33">
        <f>I39+I36+I33+I22+I41</f>
        <v>272000</v>
      </c>
      <c r="J42" s="33" t="s">
        <v>63</v>
      </c>
      <c r="K42" s="33">
        <f>K39+K36+K33+K22+K41</f>
        <v>0</v>
      </c>
      <c r="L42" s="33">
        <f>L39+L36+L33+L22+L41</f>
        <v>3278815</v>
      </c>
      <c r="M42" s="33">
        <f>M39+M36+M33+M22+M41</f>
        <v>1920000</v>
      </c>
      <c r="N42" s="33">
        <f>N39+N36+N33+N22+N41</f>
        <v>1000000</v>
      </c>
      <c r="O42" s="34" t="s">
        <v>63</v>
      </c>
    </row>
    <row r="43" ht="12.75">
      <c r="G43" s="63"/>
    </row>
    <row r="44" spans="5:8" ht="12.75">
      <c r="E44" s="63"/>
      <c r="F44" s="63"/>
      <c r="G44" s="63"/>
      <c r="H44" s="63"/>
    </row>
    <row r="45" spans="5:12" ht="12.75">
      <c r="E45" s="63"/>
      <c r="L45" s="59" t="s">
        <v>144</v>
      </c>
    </row>
    <row r="46" spans="5:12" ht="12.75">
      <c r="E46" s="63"/>
      <c r="F46" s="63"/>
      <c r="L46" s="59" t="s">
        <v>145</v>
      </c>
    </row>
    <row r="47" ht="12.75">
      <c r="J47" s="63"/>
    </row>
    <row r="50" ht="12.75">
      <c r="G50" s="63"/>
    </row>
  </sheetData>
  <mergeCells count="25">
    <mergeCell ref="A41:D41"/>
    <mergeCell ref="A36:D36"/>
    <mergeCell ref="A42:D42"/>
    <mergeCell ref="H7:K7"/>
    <mergeCell ref="H8:H10"/>
    <mergeCell ref="I8:I10"/>
    <mergeCell ref="J8:J10"/>
    <mergeCell ref="K8:K10"/>
    <mergeCell ref="F6:F10"/>
    <mergeCell ref="A33:D33"/>
    <mergeCell ref="G7:G10"/>
    <mergeCell ref="M7:M10"/>
    <mergeCell ref="N7:N10"/>
    <mergeCell ref="G6:N6"/>
    <mergeCell ref="L7:L10"/>
    <mergeCell ref="K1:O2"/>
    <mergeCell ref="A39:D39"/>
    <mergeCell ref="A22:D22"/>
    <mergeCell ref="A4:O4"/>
    <mergeCell ref="A6:A10"/>
    <mergeCell ref="B6:B10"/>
    <mergeCell ref="C6:C10"/>
    <mergeCell ref="D6:D10"/>
    <mergeCell ref="O6:O10"/>
    <mergeCell ref="E6:E10"/>
  </mergeCells>
  <printOptions horizontalCentered="1"/>
  <pageMargins left="0.5118110236220472" right="0.3937007874015748" top="0.25" bottom="0.24" header="0.1968503937007874" footer="0.17"/>
  <pageSetup fitToHeight="3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workbookViewId="0" topLeftCell="A3">
      <selection activeCell="K44" sqref="K44"/>
    </sheetView>
  </sheetViews>
  <sheetFormatPr defaultColWidth="9.00390625" defaultRowHeight="12.75"/>
  <cols>
    <col min="1" max="1" width="5.625" style="59" customWidth="1"/>
    <col min="2" max="2" width="6.875" style="59" customWidth="1"/>
    <col min="3" max="3" width="7.75390625" style="59" customWidth="1"/>
    <col min="4" max="4" width="15.625" style="59" customWidth="1"/>
    <col min="5" max="5" width="12.00390625" style="59" customWidth="1"/>
    <col min="6" max="6" width="12.75390625" style="59" customWidth="1"/>
    <col min="7" max="7" width="11.625" style="59" customWidth="1"/>
    <col min="8" max="8" width="10.125" style="59" customWidth="1"/>
    <col min="9" max="9" width="13.125" style="59" customWidth="1"/>
    <col min="10" max="10" width="14.375" style="59" customWidth="1"/>
    <col min="11" max="11" width="16.75390625" style="59" customWidth="1"/>
    <col min="12" max="16384" width="9.125" style="59" customWidth="1"/>
  </cols>
  <sheetData>
    <row r="1" spans="7:11" s="61" customFormat="1" ht="12.75" customHeight="1">
      <c r="G1" s="88" t="s">
        <v>147</v>
      </c>
      <c r="H1" s="88"/>
      <c r="I1" s="88"/>
      <c r="J1" s="88"/>
      <c r="K1" s="88"/>
    </row>
    <row r="2" spans="7:11" s="61" customFormat="1" ht="25.5" customHeight="1">
      <c r="G2" s="88"/>
      <c r="H2" s="88"/>
      <c r="I2" s="88"/>
      <c r="J2" s="88"/>
      <c r="K2" s="88"/>
    </row>
    <row r="3" spans="1:11" s="7" customFormat="1" ht="18">
      <c r="A3" s="78" t="s">
        <v>123</v>
      </c>
      <c r="B3" s="78"/>
      <c r="C3" s="78"/>
      <c r="D3" s="78"/>
      <c r="E3" s="78"/>
      <c r="F3" s="78"/>
      <c r="G3" s="78"/>
      <c r="H3" s="78"/>
      <c r="I3" s="78"/>
      <c r="J3" s="78"/>
      <c r="K3" s="78"/>
    </row>
    <row r="4" spans="1:11" s="7" customFormat="1" ht="10.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4" t="s">
        <v>22</v>
      </c>
    </row>
    <row r="5" spans="1:11" s="19" customFormat="1" ht="19.5" customHeight="1">
      <c r="A5" s="90" t="s">
        <v>32</v>
      </c>
      <c r="B5" s="90" t="s">
        <v>2</v>
      </c>
      <c r="C5" s="90" t="s">
        <v>21</v>
      </c>
      <c r="D5" s="89" t="s">
        <v>65</v>
      </c>
      <c r="E5" s="89" t="s">
        <v>33</v>
      </c>
      <c r="F5" s="89" t="s">
        <v>42</v>
      </c>
      <c r="G5" s="89"/>
      <c r="H5" s="89"/>
      <c r="I5" s="89"/>
      <c r="J5" s="89"/>
      <c r="K5" s="89" t="s">
        <v>37</v>
      </c>
    </row>
    <row r="6" spans="1:11" s="19" customFormat="1" ht="19.5" customHeight="1">
      <c r="A6" s="90"/>
      <c r="B6" s="90"/>
      <c r="C6" s="90"/>
      <c r="D6" s="89"/>
      <c r="E6" s="89"/>
      <c r="F6" s="89" t="s">
        <v>51</v>
      </c>
      <c r="G6" s="89" t="s">
        <v>16</v>
      </c>
      <c r="H6" s="89"/>
      <c r="I6" s="89"/>
      <c r="J6" s="89"/>
      <c r="K6" s="89"/>
    </row>
    <row r="7" spans="1:11" s="19" customFormat="1" ht="29.25" customHeight="1">
      <c r="A7" s="90"/>
      <c r="B7" s="90"/>
      <c r="C7" s="90"/>
      <c r="D7" s="89"/>
      <c r="E7" s="89"/>
      <c r="F7" s="89"/>
      <c r="G7" s="89" t="s">
        <v>60</v>
      </c>
      <c r="H7" s="89" t="s">
        <v>52</v>
      </c>
      <c r="I7" s="89" t="s">
        <v>62</v>
      </c>
      <c r="J7" s="89" t="s">
        <v>53</v>
      </c>
      <c r="K7" s="89"/>
    </row>
    <row r="8" spans="1:11" s="19" customFormat="1" ht="19.5" customHeight="1">
      <c r="A8" s="90"/>
      <c r="B8" s="90"/>
      <c r="C8" s="90"/>
      <c r="D8" s="89"/>
      <c r="E8" s="89"/>
      <c r="F8" s="89"/>
      <c r="G8" s="89"/>
      <c r="H8" s="89"/>
      <c r="I8" s="89"/>
      <c r="J8" s="89"/>
      <c r="K8" s="89"/>
    </row>
    <row r="9" spans="1:11" s="19" customFormat="1" ht="19.5" customHeight="1">
      <c r="A9" s="90"/>
      <c r="B9" s="90"/>
      <c r="C9" s="90"/>
      <c r="D9" s="89"/>
      <c r="E9" s="89"/>
      <c r="F9" s="89"/>
      <c r="G9" s="89"/>
      <c r="H9" s="89"/>
      <c r="I9" s="89"/>
      <c r="J9" s="89"/>
      <c r="K9" s="89"/>
    </row>
    <row r="10" spans="1:11" s="7" customFormat="1" ht="12" customHeight="1">
      <c r="A10" s="44">
        <v>1</v>
      </c>
      <c r="B10" s="44">
        <v>2</v>
      </c>
      <c r="C10" s="44">
        <v>3</v>
      </c>
      <c r="D10" s="44">
        <v>4</v>
      </c>
      <c r="E10" s="44">
        <v>5</v>
      </c>
      <c r="F10" s="44">
        <v>6</v>
      </c>
      <c r="G10" s="44">
        <v>7</v>
      </c>
      <c r="H10" s="44">
        <v>8</v>
      </c>
      <c r="I10" s="44">
        <v>9</v>
      </c>
      <c r="J10" s="44">
        <v>10</v>
      </c>
      <c r="K10" s="44">
        <v>11</v>
      </c>
    </row>
    <row r="11" spans="1:11" ht="54" customHeight="1">
      <c r="A11" s="44">
        <v>1</v>
      </c>
      <c r="B11" s="45" t="s">
        <v>73</v>
      </c>
      <c r="C11" s="45" t="s">
        <v>74</v>
      </c>
      <c r="D11" s="54" t="s">
        <v>102</v>
      </c>
      <c r="E11" s="47">
        <v>480000</v>
      </c>
      <c r="F11" s="47">
        <v>480000</v>
      </c>
      <c r="G11" s="47">
        <v>32154</v>
      </c>
      <c r="H11" s="47">
        <f>480000-32154</f>
        <v>447846</v>
      </c>
      <c r="I11" s="24" t="s">
        <v>83</v>
      </c>
      <c r="J11" s="44">
        <v>0</v>
      </c>
      <c r="K11" s="35" t="s">
        <v>84</v>
      </c>
    </row>
    <row r="12" spans="1:11" s="25" customFormat="1" ht="12" customHeight="1">
      <c r="A12" s="77" t="s">
        <v>78</v>
      </c>
      <c r="B12" s="77"/>
      <c r="C12" s="77"/>
      <c r="D12" s="77"/>
      <c r="E12" s="48">
        <f>SUM(E11:E11)</f>
        <v>480000</v>
      </c>
      <c r="F12" s="48">
        <f>SUM(F11:F11)</f>
        <v>480000</v>
      </c>
      <c r="G12" s="48">
        <f>SUM(G11:G11)</f>
        <v>32154</v>
      </c>
      <c r="H12" s="48">
        <f>SUM(H11:H11)</f>
        <v>447846</v>
      </c>
      <c r="I12" s="48" t="s">
        <v>63</v>
      </c>
      <c r="J12" s="48">
        <f>SUM(J11:J11)</f>
        <v>0</v>
      </c>
      <c r="K12" s="46" t="s">
        <v>63</v>
      </c>
    </row>
    <row r="13" spans="1:11" ht="52.5" customHeight="1">
      <c r="A13" s="35">
        <v>2</v>
      </c>
      <c r="B13" s="35">
        <v>600</v>
      </c>
      <c r="C13" s="35">
        <v>60013</v>
      </c>
      <c r="D13" s="22" t="s">
        <v>121</v>
      </c>
      <c r="E13" s="47">
        <v>80000</v>
      </c>
      <c r="F13" s="47">
        <v>80000</v>
      </c>
      <c r="G13" s="47">
        <f>F13</f>
        <v>80000</v>
      </c>
      <c r="H13" s="47">
        <v>0</v>
      </c>
      <c r="I13" s="24" t="s">
        <v>83</v>
      </c>
      <c r="J13" s="47">
        <v>0</v>
      </c>
      <c r="K13" s="35" t="s">
        <v>84</v>
      </c>
    </row>
    <row r="14" spans="1:11" s="62" customFormat="1" ht="56.25" customHeight="1">
      <c r="A14" s="35">
        <v>3</v>
      </c>
      <c r="B14" s="35">
        <v>600</v>
      </c>
      <c r="C14" s="35">
        <v>60016</v>
      </c>
      <c r="D14" s="22" t="s">
        <v>109</v>
      </c>
      <c r="E14" s="55">
        <v>60000</v>
      </c>
      <c r="F14" s="55">
        <v>60000</v>
      </c>
      <c r="G14" s="55">
        <v>0</v>
      </c>
      <c r="H14" s="55">
        <v>60000</v>
      </c>
      <c r="I14" s="24" t="s">
        <v>83</v>
      </c>
      <c r="J14" s="56">
        <v>0</v>
      </c>
      <c r="K14" s="35" t="s">
        <v>84</v>
      </c>
    </row>
    <row r="15" spans="1:11" s="62" customFormat="1" ht="54" customHeight="1">
      <c r="A15" s="35">
        <v>4</v>
      </c>
      <c r="B15" s="35">
        <v>600</v>
      </c>
      <c r="C15" s="35">
        <v>60016</v>
      </c>
      <c r="D15" s="22" t="s">
        <v>110</v>
      </c>
      <c r="E15" s="55">
        <v>190000</v>
      </c>
      <c r="F15" s="55">
        <v>190000</v>
      </c>
      <c r="G15" s="55">
        <v>0</v>
      </c>
      <c r="H15" s="55">
        <v>190000</v>
      </c>
      <c r="I15" s="24" t="s">
        <v>83</v>
      </c>
      <c r="J15" s="56">
        <v>0</v>
      </c>
      <c r="K15" s="35" t="s">
        <v>84</v>
      </c>
    </row>
    <row r="16" spans="1:11" s="62" customFormat="1" ht="54" customHeight="1">
      <c r="A16" s="35">
        <v>5</v>
      </c>
      <c r="B16" s="35">
        <v>600</v>
      </c>
      <c r="C16" s="35">
        <v>60016</v>
      </c>
      <c r="D16" s="22" t="s">
        <v>130</v>
      </c>
      <c r="E16" s="55">
        <v>62000</v>
      </c>
      <c r="F16" s="55">
        <v>62000</v>
      </c>
      <c r="G16" s="55">
        <v>62000</v>
      </c>
      <c r="H16" s="55">
        <v>0</v>
      </c>
      <c r="I16" s="24" t="s">
        <v>83</v>
      </c>
      <c r="J16" s="56">
        <v>0</v>
      </c>
      <c r="K16" s="35" t="s">
        <v>84</v>
      </c>
    </row>
    <row r="17" spans="1:11" s="62" customFormat="1" ht="72" customHeight="1">
      <c r="A17" s="35">
        <v>6</v>
      </c>
      <c r="B17" s="35">
        <v>600</v>
      </c>
      <c r="C17" s="35">
        <v>60016</v>
      </c>
      <c r="D17" s="22" t="s">
        <v>112</v>
      </c>
      <c r="E17" s="55">
        <v>180000</v>
      </c>
      <c r="F17" s="55">
        <v>180000</v>
      </c>
      <c r="G17" s="55">
        <v>180000</v>
      </c>
      <c r="H17" s="55">
        <v>0</v>
      </c>
      <c r="I17" s="24" t="s">
        <v>83</v>
      </c>
      <c r="J17" s="56">
        <v>0</v>
      </c>
      <c r="K17" s="35" t="s">
        <v>84</v>
      </c>
    </row>
    <row r="18" spans="1:11" s="58" customFormat="1" ht="15.75" customHeight="1">
      <c r="A18" s="77" t="s">
        <v>79</v>
      </c>
      <c r="B18" s="77"/>
      <c r="C18" s="77"/>
      <c r="D18" s="77"/>
      <c r="E18" s="57">
        <f>E17+E15+E14+E13+E16</f>
        <v>572000</v>
      </c>
      <c r="F18" s="57">
        <f>F17+F15+F14+F13+F16</f>
        <v>572000</v>
      </c>
      <c r="G18" s="57">
        <f>G17+G15+G14+G13+G16</f>
        <v>322000</v>
      </c>
      <c r="H18" s="57">
        <f>H17+H15+H14+H13+H16</f>
        <v>250000</v>
      </c>
      <c r="I18" s="57" t="s">
        <v>63</v>
      </c>
      <c r="J18" s="57">
        <f>J17+J15+J14+J13</f>
        <v>0</v>
      </c>
      <c r="K18" s="57" t="s">
        <v>63</v>
      </c>
    </row>
    <row r="19" spans="1:11" ht="51" customHeight="1">
      <c r="A19" s="29">
        <v>7</v>
      </c>
      <c r="B19" s="29">
        <v>700</v>
      </c>
      <c r="C19" s="29">
        <v>70005</v>
      </c>
      <c r="D19" s="22" t="s">
        <v>82</v>
      </c>
      <c r="E19" s="30">
        <v>50000</v>
      </c>
      <c r="F19" s="30">
        <v>50000</v>
      </c>
      <c r="G19" s="30">
        <v>50000</v>
      </c>
      <c r="H19" s="30">
        <v>0</v>
      </c>
      <c r="I19" s="24" t="s">
        <v>83</v>
      </c>
      <c r="J19" s="29">
        <v>0</v>
      </c>
      <c r="K19" s="35" t="s">
        <v>84</v>
      </c>
    </row>
    <row r="20" spans="1:11" s="25" customFormat="1" ht="18.75" customHeight="1">
      <c r="A20" s="77" t="s">
        <v>86</v>
      </c>
      <c r="B20" s="77"/>
      <c r="C20" s="77"/>
      <c r="D20" s="77"/>
      <c r="E20" s="31">
        <f>E19</f>
        <v>50000</v>
      </c>
      <c r="F20" s="31">
        <f>F19</f>
        <v>50000</v>
      </c>
      <c r="G20" s="31">
        <f>G19</f>
        <v>50000</v>
      </c>
      <c r="H20" s="31">
        <f>H19</f>
        <v>0</v>
      </c>
      <c r="I20" s="74" t="s">
        <v>63</v>
      </c>
      <c r="J20" s="32">
        <f>J19</f>
        <v>0</v>
      </c>
      <c r="K20" s="27" t="s">
        <v>63</v>
      </c>
    </row>
    <row r="21" spans="1:11" ht="51">
      <c r="A21" s="29">
        <v>8</v>
      </c>
      <c r="B21" s="29">
        <v>750</v>
      </c>
      <c r="C21" s="29">
        <v>75023</v>
      </c>
      <c r="D21" s="22" t="s">
        <v>119</v>
      </c>
      <c r="E21" s="30">
        <v>50000</v>
      </c>
      <c r="F21" s="30">
        <v>50000</v>
      </c>
      <c r="G21" s="30">
        <v>50000</v>
      </c>
      <c r="H21" s="30">
        <v>0</v>
      </c>
      <c r="I21" s="24" t="s">
        <v>83</v>
      </c>
      <c r="J21" s="29">
        <v>0</v>
      </c>
      <c r="K21" s="35" t="s">
        <v>84</v>
      </c>
    </row>
    <row r="22" spans="1:11" ht="51">
      <c r="A22" s="29">
        <v>9</v>
      </c>
      <c r="B22" s="29">
        <v>750</v>
      </c>
      <c r="C22" s="29">
        <v>75023</v>
      </c>
      <c r="D22" s="22" t="s">
        <v>87</v>
      </c>
      <c r="E22" s="30">
        <v>50000</v>
      </c>
      <c r="F22" s="30">
        <v>50000</v>
      </c>
      <c r="G22" s="30">
        <v>50000</v>
      </c>
      <c r="H22" s="30">
        <v>0</v>
      </c>
      <c r="I22" s="24" t="s">
        <v>83</v>
      </c>
      <c r="J22" s="29">
        <v>0</v>
      </c>
      <c r="K22" s="35" t="s">
        <v>84</v>
      </c>
    </row>
    <row r="23" spans="1:11" s="25" customFormat="1" ht="21" customHeight="1">
      <c r="A23" s="77" t="s">
        <v>85</v>
      </c>
      <c r="B23" s="77"/>
      <c r="C23" s="77"/>
      <c r="D23" s="77"/>
      <c r="E23" s="31">
        <f>E21+E22</f>
        <v>100000</v>
      </c>
      <c r="F23" s="31">
        <f>F21+F22</f>
        <v>100000</v>
      </c>
      <c r="G23" s="31">
        <f>G21+G22</f>
        <v>100000</v>
      </c>
      <c r="H23" s="31">
        <f>H21+H22</f>
        <v>0</v>
      </c>
      <c r="I23" s="32" t="s">
        <v>63</v>
      </c>
      <c r="J23" s="32">
        <f>J22+J21</f>
        <v>0</v>
      </c>
      <c r="K23" s="27" t="s">
        <v>63</v>
      </c>
    </row>
    <row r="24" spans="1:11" ht="90.75" customHeight="1">
      <c r="A24" s="35">
        <v>10</v>
      </c>
      <c r="B24" s="54">
        <v>801</v>
      </c>
      <c r="C24" s="54">
        <v>80101</v>
      </c>
      <c r="D24" s="54" t="s">
        <v>117</v>
      </c>
      <c r="E24" s="30">
        <v>50000</v>
      </c>
      <c r="F24" s="30">
        <v>50000</v>
      </c>
      <c r="G24" s="30">
        <v>50000</v>
      </c>
      <c r="H24" s="30">
        <v>0</v>
      </c>
      <c r="I24" s="24" t="s">
        <v>83</v>
      </c>
      <c r="J24" s="29">
        <v>0</v>
      </c>
      <c r="K24" s="35" t="s">
        <v>84</v>
      </c>
    </row>
    <row r="25" spans="1:11" ht="90.75" customHeight="1">
      <c r="A25" s="35">
        <v>11</v>
      </c>
      <c r="B25" s="54">
        <v>801</v>
      </c>
      <c r="C25" s="54">
        <v>80101</v>
      </c>
      <c r="D25" s="54" t="s">
        <v>129</v>
      </c>
      <c r="E25" s="30">
        <v>5307</v>
      </c>
      <c r="F25" s="30">
        <v>5307</v>
      </c>
      <c r="G25" s="30">
        <v>5307</v>
      </c>
      <c r="H25" s="30">
        <v>0</v>
      </c>
      <c r="I25" s="24" t="s">
        <v>83</v>
      </c>
      <c r="J25" s="29">
        <v>0</v>
      </c>
      <c r="K25" s="35" t="s">
        <v>84</v>
      </c>
    </row>
    <row r="26" spans="1:11" ht="56.25" customHeight="1">
      <c r="A26" s="35">
        <v>12</v>
      </c>
      <c r="B26" s="54">
        <v>801</v>
      </c>
      <c r="C26" s="54">
        <v>80110</v>
      </c>
      <c r="D26" s="54" t="s">
        <v>118</v>
      </c>
      <c r="E26" s="30">
        <v>30000</v>
      </c>
      <c r="F26" s="30">
        <v>30000</v>
      </c>
      <c r="G26" s="30">
        <v>30000</v>
      </c>
      <c r="H26" s="30">
        <v>0</v>
      </c>
      <c r="I26" s="24" t="s">
        <v>83</v>
      </c>
      <c r="J26" s="29">
        <v>0</v>
      </c>
      <c r="K26" s="35" t="s">
        <v>84</v>
      </c>
    </row>
    <row r="27" spans="1:11" ht="121.5" customHeight="1">
      <c r="A27" s="35">
        <v>13</v>
      </c>
      <c r="B27" s="54">
        <v>801</v>
      </c>
      <c r="C27" s="54">
        <v>80110</v>
      </c>
      <c r="D27" s="54" t="s">
        <v>139</v>
      </c>
      <c r="E27" s="30">
        <f>120000</f>
        <v>120000</v>
      </c>
      <c r="F27" s="30">
        <v>120000</v>
      </c>
      <c r="G27" s="30">
        <v>120000</v>
      </c>
      <c r="H27" s="30">
        <v>0</v>
      </c>
      <c r="I27" s="24" t="s">
        <v>83</v>
      </c>
      <c r="J27" s="29">
        <v>0</v>
      </c>
      <c r="K27" s="35" t="s">
        <v>84</v>
      </c>
    </row>
    <row r="28" spans="1:11" s="25" customFormat="1" ht="21" customHeight="1">
      <c r="A28" s="77" t="s">
        <v>106</v>
      </c>
      <c r="B28" s="77"/>
      <c r="C28" s="77"/>
      <c r="D28" s="77"/>
      <c r="E28" s="31">
        <f>E26+E24+E25+E27</f>
        <v>205307</v>
      </c>
      <c r="F28" s="31">
        <f>F26+F24+F25+F27</f>
        <v>205307</v>
      </c>
      <c r="G28" s="31">
        <f>G26+G24+G25+G27</f>
        <v>205307</v>
      </c>
      <c r="H28" s="31">
        <f>H26+H24+H25+H27</f>
        <v>0</v>
      </c>
      <c r="I28" s="31" t="s">
        <v>63</v>
      </c>
      <c r="J28" s="31">
        <f>J26+J24</f>
        <v>0</v>
      </c>
      <c r="K28" s="27" t="s">
        <v>63</v>
      </c>
    </row>
    <row r="29" spans="1:11" ht="106.5" customHeight="1">
      <c r="A29" s="35">
        <v>14</v>
      </c>
      <c r="B29" s="22">
        <v>900</v>
      </c>
      <c r="C29" s="22">
        <v>90015</v>
      </c>
      <c r="D29" s="22" t="s">
        <v>128</v>
      </c>
      <c r="E29" s="30">
        <f>F29</f>
        <v>95000</v>
      </c>
      <c r="F29" s="30">
        <f>100000-4000-1000</f>
        <v>95000</v>
      </c>
      <c r="G29" s="30">
        <f>100000-4000-1000</f>
        <v>95000</v>
      </c>
      <c r="H29" s="30">
        <v>0</v>
      </c>
      <c r="I29" s="24" t="s">
        <v>83</v>
      </c>
      <c r="J29" s="30">
        <v>0</v>
      </c>
      <c r="K29" s="35" t="s">
        <v>84</v>
      </c>
    </row>
    <row r="30" spans="1:11" ht="54" customHeight="1">
      <c r="A30" s="35">
        <v>15</v>
      </c>
      <c r="B30" s="22">
        <v>900</v>
      </c>
      <c r="C30" s="22">
        <v>90015</v>
      </c>
      <c r="D30" s="22" t="s">
        <v>136</v>
      </c>
      <c r="E30" s="30">
        <v>12000</v>
      </c>
      <c r="F30" s="30">
        <v>12000</v>
      </c>
      <c r="G30" s="30">
        <v>12000</v>
      </c>
      <c r="H30" s="30">
        <v>0</v>
      </c>
      <c r="I30" s="24" t="s">
        <v>83</v>
      </c>
      <c r="J30" s="29">
        <v>0</v>
      </c>
      <c r="K30" s="35" t="s">
        <v>84</v>
      </c>
    </row>
    <row r="31" spans="1:11" ht="75.75" customHeight="1">
      <c r="A31" s="35">
        <v>16</v>
      </c>
      <c r="B31" s="22">
        <v>900</v>
      </c>
      <c r="C31" s="22">
        <v>90015</v>
      </c>
      <c r="D31" s="22" t="s">
        <v>137</v>
      </c>
      <c r="E31" s="30">
        <v>8000</v>
      </c>
      <c r="F31" s="30">
        <v>8000</v>
      </c>
      <c r="G31" s="30">
        <v>8000</v>
      </c>
      <c r="H31" s="30"/>
      <c r="I31" s="24" t="s">
        <v>83</v>
      </c>
      <c r="J31" s="29">
        <v>0</v>
      </c>
      <c r="K31" s="35" t="s">
        <v>84</v>
      </c>
    </row>
    <row r="32" spans="1:11" ht="75.75" customHeight="1">
      <c r="A32" s="35">
        <v>17</v>
      </c>
      <c r="B32" s="22">
        <v>900</v>
      </c>
      <c r="C32" s="22">
        <v>90015</v>
      </c>
      <c r="D32" s="22" t="s">
        <v>140</v>
      </c>
      <c r="E32" s="30">
        <v>3600</v>
      </c>
      <c r="F32" s="30">
        <v>3600</v>
      </c>
      <c r="G32" s="30">
        <v>3600</v>
      </c>
      <c r="H32" s="30">
        <v>0</v>
      </c>
      <c r="I32" s="24" t="s">
        <v>83</v>
      </c>
      <c r="J32" s="29">
        <v>0</v>
      </c>
      <c r="K32" s="35" t="s">
        <v>84</v>
      </c>
    </row>
    <row r="33" spans="1:11" ht="75.75" customHeight="1">
      <c r="A33" s="35">
        <v>18</v>
      </c>
      <c r="B33" s="22">
        <v>900</v>
      </c>
      <c r="C33" s="22">
        <v>90015</v>
      </c>
      <c r="D33" s="22" t="s">
        <v>141</v>
      </c>
      <c r="E33" s="30">
        <v>10000</v>
      </c>
      <c r="F33" s="30">
        <v>10000</v>
      </c>
      <c r="G33" s="30">
        <v>10000</v>
      </c>
      <c r="H33" s="30">
        <v>0</v>
      </c>
      <c r="I33" s="24" t="s">
        <v>83</v>
      </c>
      <c r="J33" s="29">
        <v>0</v>
      </c>
      <c r="K33" s="35" t="s">
        <v>84</v>
      </c>
    </row>
    <row r="34" spans="1:11" ht="54.75" customHeight="1">
      <c r="A34" s="35">
        <v>19</v>
      </c>
      <c r="B34" s="22">
        <v>900</v>
      </c>
      <c r="C34" s="22">
        <v>90095</v>
      </c>
      <c r="D34" s="22" t="s">
        <v>115</v>
      </c>
      <c r="E34" s="30">
        <v>100000</v>
      </c>
      <c r="F34" s="30">
        <v>100000</v>
      </c>
      <c r="G34" s="30">
        <v>100000</v>
      </c>
      <c r="H34" s="30">
        <v>0</v>
      </c>
      <c r="I34" s="24" t="s">
        <v>83</v>
      </c>
      <c r="J34" s="29">
        <v>0</v>
      </c>
      <c r="K34" s="35" t="s">
        <v>84</v>
      </c>
    </row>
    <row r="35" spans="1:11" s="25" customFormat="1" ht="17.25" customHeight="1">
      <c r="A35" s="77" t="s">
        <v>80</v>
      </c>
      <c r="B35" s="77"/>
      <c r="C35" s="77"/>
      <c r="D35" s="77"/>
      <c r="E35" s="31">
        <f>E34+E29+E31+E30+E33+E32</f>
        <v>228600</v>
      </c>
      <c r="F35" s="31">
        <f>F34+F29+F31+F30+F33+F32</f>
        <v>228600</v>
      </c>
      <c r="G35" s="31">
        <f>G34+G29+G31+G30+G33+G32</f>
        <v>228600</v>
      </c>
      <c r="H35" s="31">
        <f>H34+H29+H31+H30+H33+H32</f>
        <v>0</v>
      </c>
      <c r="I35" s="31" t="s">
        <v>63</v>
      </c>
      <c r="J35" s="31">
        <f>J34</f>
        <v>0</v>
      </c>
      <c r="K35" s="27" t="s">
        <v>63</v>
      </c>
    </row>
    <row r="36" spans="1:11" ht="72" customHeight="1">
      <c r="A36" s="23">
        <v>20</v>
      </c>
      <c r="B36" s="54">
        <v>921</v>
      </c>
      <c r="C36" s="54">
        <v>92120</v>
      </c>
      <c r="D36" s="54" t="s">
        <v>114</v>
      </c>
      <c r="E36" s="30">
        <f>F36</f>
        <v>100000</v>
      </c>
      <c r="F36" s="30">
        <v>100000</v>
      </c>
      <c r="G36" s="30">
        <v>100000</v>
      </c>
      <c r="H36" s="30">
        <v>0</v>
      </c>
      <c r="I36" s="24" t="s">
        <v>83</v>
      </c>
      <c r="J36" s="29">
        <v>0</v>
      </c>
      <c r="K36" s="35" t="s">
        <v>84</v>
      </c>
    </row>
    <row r="37" spans="1:11" s="25" customFormat="1" ht="16.5" customHeight="1">
      <c r="A37" s="76" t="s">
        <v>124</v>
      </c>
      <c r="B37" s="76"/>
      <c r="C37" s="76"/>
      <c r="D37" s="76"/>
      <c r="E37" s="31">
        <f>E36</f>
        <v>100000</v>
      </c>
      <c r="F37" s="31">
        <f>F36</f>
        <v>100000</v>
      </c>
      <c r="G37" s="31">
        <f>F36</f>
        <v>100000</v>
      </c>
      <c r="H37" s="31">
        <f>H36</f>
        <v>0</v>
      </c>
      <c r="I37" s="31" t="s">
        <v>63</v>
      </c>
      <c r="J37" s="31">
        <f>J36</f>
        <v>0</v>
      </c>
      <c r="K37" s="31" t="s">
        <v>63</v>
      </c>
    </row>
    <row r="38" spans="1:11" ht="22.5" customHeight="1">
      <c r="A38" s="87" t="s">
        <v>57</v>
      </c>
      <c r="B38" s="87"/>
      <c r="C38" s="87"/>
      <c r="D38" s="87"/>
      <c r="E38" s="33">
        <f>E37+E35+E28+E23+E20+E18+E12</f>
        <v>1735907</v>
      </c>
      <c r="F38" s="33">
        <f>F37+F35+F28+F23+F20+F18+F12</f>
        <v>1735907</v>
      </c>
      <c r="G38" s="33">
        <f>G37+G35+G28+G23+G20+G18+G12</f>
        <v>1038061</v>
      </c>
      <c r="H38" s="33">
        <f>H37+H35+H28+H23+H20+H18+H12</f>
        <v>697846</v>
      </c>
      <c r="I38" s="33" t="s">
        <v>63</v>
      </c>
      <c r="J38" s="33">
        <f>J37+J35+J28+J23+J20+J18+J12</f>
        <v>0</v>
      </c>
      <c r="K38" s="34" t="s">
        <v>63</v>
      </c>
    </row>
    <row r="39" ht="12.75">
      <c r="G39" s="63"/>
    </row>
    <row r="40" spans="6:7" ht="12.75">
      <c r="F40" s="63"/>
      <c r="G40" s="63"/>
    </row>
    <row r="41" spans="7:10" ht="12.75">
      <c r="G41" s="63"/>
      <c r="H41" s="63"/>
      <c r="J41" s="59" t="s">
        <v>144</v>
      </c>
    </row>
    <row r="42" spans="7:10" ht="12.75">
      <c r="G42" s="63"/>
      <c r="J42" s="59" t="s">
        <v>145</v>
      </c>
    </row>
    <row r="44" ht="12.75">
      <c r="F44" s="63"/>
    </row>
  </sheetData>
  <mergeCells count="23">
    <mergeCell ref="F5:J5"/>
    <mergeCell ref="K5:K9"/>
    <mergeCell ref="I7:I9"/>
    <mergeCell ref="G6:J6"/>
    <mergeCell ref="J7:J9"/>
    <mergeCell ref="A5:A9"/>
    <mergeCell ref="B5:B9"/>
    <mergeCell ref="C5:C9"/>
    <mergeCell ref="D5:D9"/>
    <mergeCell ref="A38:D38"/>
    <mergeCell ref="A37:D37"/>
    <mergeCell ref="A35:D35"/>
    <mergeCell ref="A28:D28"/>
    <mergeCell ref="G1:K2"/>
    <mergeCell ref="A20:D20"/>
    <mergeCell ref="A23:D23"/>
    <mergeCell ref="E5:E9"/>
    <mergeCell ref="G7:G9"/>
    <mergeCell ref="A12:D12"/>
    <mergeCell ref="F6:F9"/>
    <mergeCell ref="A18:D18"/>
    <mergeCell ref="H7:H9"/>
    <mergeCell ref="A3:K3"/>
  </mergeCells>
  <printOptions horizontalCentered="1"/>
  <pageMargins left="0.5" right="0.3937007874015748" top="0.38" bottom="0.4" header="0.27" footer="0.26"/>
  <pageSetup fitToHeight="2" fitToWidth="1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4"/>
  <sheetViews>
    <sheetView defaultGridColor="0" colorId="8" workbookViewId="0" topLeftCell="A1">
      <selection activeCell="G1" sqref="G1:J3"/>
    </sheetView>
  </sheetViews>
  <sheetFormatPr defaultColWidth="9.00390625" defaultRowHeight="12.75"/>
  <cols>
    <col min="1" max="1" width="9.00390625" style="1" bestFit="1" customWidth="1"/>
    <col min="2" max="2" width="8.875" style="1" bestFit="1" customWidth="1"/>
    <col min="3" max="3" width="6.875" style="1" customWidth="1"/>
    <col min="4" max="4" width="14.25390625" style="1" customWidth="1"/>
    <col min="5" max="5" width="14.875" style="1" customWidth="1"/>
    <col min="6" max="6" width="13.625" style="1" customWidth="1"/>
    <col min="7" max="7" width="15.625" style="0" customWidth="1"/>
    <col min="8" max="8" width="15.75390625" style="0" customWidth="1"/>
    <col min="9" max="9" width="11.25390625" style="0" customWidth="1"/>
    <col min="10" max="10" width="15.875" style="0" customWidth="1"/>
  </cols>
  <sheetData>
    <row r="1" spans="7:10" ht="12.75" customHeight="1">
      <c r="G1" s="96" t="s">
        <v>148</v>
      </c>
      <c r="H1" s="96"/>
      <c r="I1" s="96"/>
      <c r="J1" s="96"/>
    </row>
    <row r="2" spans="7:10" ht="12.75">
      <c r="G2" s="96"/>
      <c r="H2" s="96"/>
      <c r="I2" s="96"/>
      <c r="J2" s="96"/>
    </row>
    <row r="3" spans="7:10" ht="12.75">
      <c r="G3" s="96"/>
      <c r="H3" s="96"/>
      <c r="I3" s="96"/>
      <c r="J3" s="96"/>
    </row>
    <row r="5" spans="1:10" ht="48.75" customHeight="1">
      <c r="A5" s="97" t="s">
        <v>28</v>
      </c>
      <c r="B5" s="97"/>
      <c r="C5" s="97"/>
      <c r="D5" s="97"/>
      <c r="E5" s="97"/>
      <c r="F5" s="97"/>
      <c r="G5" s="97"/>
      <c r="H5" s="97"/>
      <c r="I5" s="97"/>
      <c r="J5" s="97"/>
    </row>
    <row r="6" ht="12.75">
      <c r="J6" s="4" t="s">
        <v>22</v>
      </c>
    </row>
    <row r="7" spans="1:10" s="2" customFormat="1" ht="20.25" customHeight="1">
      <c r="A7" s="90" t="s">
        <v>2</v>
      </c>
      <c r="B7" s="98" t="s">
        <v>3</v>
      </c>
      <c r="C7" s="98" t="s">
        <v>4</v>
      </c>
      <c r="D7" s="89" t="s">
        <v>50</v>
      </c>
      <c r="E7" s="89" t="s">
        <v>49</v>
      </c>
      <c r="F7" s="89" t="s">
        <v>43</v>
      </c>
      <c r="G7" s="89"/>
      <c r="H7" s="89"/>
      <c r="I7" s="89"/>
      <c r="J7" s="89"/>
    </row>
    <row r="8" spans="1:10" s="2" customFormat="1" ht="20.25" customHeight="1">
      <c r="A8" s="90"/>
      <c r="B8" s="99"/>
      <c r="C8" s="99"/>
      <c r="D8" s="90"/>
      <c r="E8" s="89"/>
      <c r="F8" s="89" t="s">
        <v>47</v>
      </c>
      <c r="G8" s="89" t="s">
        <v>5</v>
      </c>
      <c r="H8" s="89"/>
      <c r="I8" s="89"/>
      <c r="J8" s="89" t="s">
        <v>48</v>
      </c>
    </row>
    <row r="9" spans="1:10" s="2" customFormat="1" ht="65.25" customHeight="1">
      <c r="A9" s="90"/>
      <c r="B9" s="100"/>
      <c r="C9" s="100"/>
      <c r="D9" s="90"/>
      <c r="E9" s="89"/>
      <c r="F9" s="89"/>
      <c r="G9" s="9" t="s">
        <v>44</v>
      </c>
      <c r="H9" s="9" t="s">
        <v>45</v>
      </c>
      <c r="I9" s="9" t="s">
        <v>46</v>
      </c>
      <c r="J9" s="89"/>
    </row>
    <row r="10" spans="1:10" ht="12" customHeight="1">
      <c r="A10" s="44">
        <v>1</v>
      </c>
      <c r="B10" s="44">
        <v>2</v>
      </c>
      <c r="C10" s="44">
        <v>3</v>
      </c>
      <c r="D10" s="44">
        <v>4</v>
      </c>
      <c r="E10" s="44">
        <v>5</v>
      </c>
      <c r="F10" s="44">
        <v>6</v>
      </c>
      <c r="G10" s="44">
        <v>7</v>
      </c>
      <c r="H10" s="44">
        <v>8</v>
      </c>
      <c r="I10" s="44">
        <v>9</v>
      </c>
      <c r="J10" s="44">
        <v>10</v>
      </c>
    </row>
    <row r="11" spans="1:10" ht="18" customHeight="1">
      <c r="A11" s="69" t="s">
        <v>73</v>
      </c>
      <c r="B11" s="69" t="s">
        <v>88</v>
      </c>
      <c r="C11" s="70">
        <v>2010</v>
      </c>
      <c r="D11" s="71">
        <v>83905</v>
      </c>
      <c r="E11" s="71"/>
      <c r="F11" s="71"/>
      <c r="G11" s="72"/>
      <c r="H11" s="72"/>
      <c r="I11" s="72"/>
      <c r="J11" s="72"/>
    </row>
    <row r="12" spans="1:10" ht="18" customHeight="1">
      <c r="A12" s="69" t="s">
        <v>73</v>
      </c>
      <c r="B12" s="69" t="s">
        <v>88</v>
      </c>
      <c r="C12" s="70">
        <v>4430</v>
      </c>
      <c r="D12" s="71"/>
      <c r="E12" s="71">
        <v>83905</v>
      </c>
      <c r="F12" s="71">
        <v>83905</v>
      </c>
      <c r="G12" s="70"/>
      <c r="H12" s="70"/>
      <c r="I12" s="70"/>
      <c r="J12" s="70"/>
    </row>
    <row r="13" spans="1:10" s="20" customFormat="1" ht="18.75" customHeight="1">
      <c r="A13" s="93" t="s">
        <v>78</v>
      </c>
      <c r="B13" s="94"/>
      <c r="C13" s="95"/>
      <c r="D13" s="73">
        <f>D12+D11</f>
        <v>83905</v>
      </c>
      <c r="E13" s="73">
        <f aca="true" t="shared" si="0" ref="E13:J13">E12+E11</f>
        <v>83905</v>
      </c>
      <c r="F13" s="73">
        <f t="shared" si="0"/>
        <v>83905</v>
      </c>
      <c r="G13" s="73">
        <f t="shared" si="0"/>
        <v>0</v>
      </c>
      <c r="H13" s="73">
        <f t="shared" si="0"/>
        <v>0</v>
      </c>
      <c r="I13" s="73">
        <f t="shared" si="0"/>
        <v>0</v>
      </c>
      <c r="J13" s="73">
        <f t="shared" si="0"/>
        <v>0</v>
      </c>
    </row>
    <row r="14" spans="1:10" ht="19.5" customHeight="1">
      <c r="A14" s="49">
        <v>750</v>
      </c>
      <c r="B14" s="49">
        <v>75011</v>
      </c>
      <c r="C14" s="49">
        <v>2010</v>
      </c>
      <c r="D14" s="50">
        <v>116740</v>
      </c>
      <c r="E14" s="50"/>
      <c r="F14" s="50"/>
      <c r="G14" s="50"/>
      <c r="H14" s="50"/>
      <c r="I14" s="50"/>
      <c r="J14" s="50"/>
    </row>
    <row r="15" spans="1:10" ht="19.5" customHeight="1">
      <c r="A15" s="49">
        <v>750</v>
      </c>
      <c r="B15" s="49">
        <v>75011</v>
      </c>
      <c r="C15" s="49">
        <v>4010</v>
      </c>
      <c r="D15" s="50"/>
      <c r="E15" s="50">
        <f>F15</f>
        <v>97576</v>
      </c>
      <c r="F15" s="50">
        <f>G15</f>
        <v>97576</v>
      </c>
      <c r="G15" s="50">
        <v>97576</v>
      </c>
      <c r="H15" s="50"/>
      <c r="I15" s="50"/>
      <c r="J15" s="50"/>
    </row>
    <row r="16" spans="1:10" ht="19.5" customHeight="1">
      <c r="A16" s="49">
        <v>750</v>
      </c>
      <c r="B16" s="49">
        <v>75011</v>
      </c>
      <c r="C16" s="49">
        <v>4110</v>
      </c>
      <c r="D16" s="50"/>
      <c r="E16" s="50">
        <f>F16</f>
        <v>16773</v>
      </c>
      <c r="F16" s="50">
        <f>H16</f>
        <v>16773</v>
      </c>
      <c r="G16" s="50">
        <v>0</v>
      </c>
      <c r="H16" s="50">
        <v>16773</v>
      </c>
      <c r="I16" s="50"/>
      <c r="J16" s="50">
        <v>0</v>
      </c>
    </row>
    <row r="17" spans="1:10" ht="19.5" customHeight="1">
      <c r="A17" s="49">
        <v>750</v>
      </c>
      <c r="B17" s="49">
        <v>75011</v>
      </c>
      <c r="C17" s="49">
        <v>4120</v>
      </c>
      <c r="D17" s="50"/>
      <c r="E17" s="50">
        <f>F17</f>
        <v>2391</v>
      </c>
      <c r="F17" s="50">
        <f>H17</f>
        <v>2391</v>
      </c>
      <c r="G17" s="50">
        <v>0</v>
      </c>
      <c r="H17" s="50">
        <v>2391</v>
      </c>
      <c r="I17" s="50"/>
      <c r="J17" s="50">
        <v>0</v>
      </c>
    </row>
    <row r="18" spans="1:10" s="20" customFormat="1" ht="19.5" customHeight="1">
      <c r="A18" s="92" t="s">
        <v>85</v>
      </c>
      <c r="B18" s="92"/>
      <c r="C18" s="92"/>
      <c r="D18" s="51">
        <f aca="true" t="shared" si="1" ref="D18:J18">D14+D15+D16+D17</f>
        <v>116740</v>
      </c>
      <c r="E18" s="51">
        <f t="shared" si="1"/>
        <v>116740</v>
      </c>
      <c r="F18" s="51">
        <f t="shared" si="1"/>
        <v>116740</v>
      </c>
      <c r="G18" s="51">
        <f t="shared" si="1"/>
        <v>97576</v>
      </c>
      <c r="H18" s="51">
        <f>H14+H15+H16+H17</f>
        <v>19164</v>
      </c>
      <c r="I18" s="51">
        <f>I14+I15+I16+I17</f>
        <v>0</v>
      </c>
      <c r="J18" s="51">
        <f t="shared" si="1"/>
        <v>0</v>
      </c>
    </row>
    <row r="19" spans="1:10" ht="19.5" customHeight="1">
      <c r="A19" s="49">
        <v>751</v>
      </c>
      <c r="B19" s="49">
        <v>75101</v>
      </c>
      <c r="C19" s="49">
        <v>2010</v>
      </c>
      <c r="D19" s="50">
        <v>3677</v>
      </c>
      <c r="E19" s="50"/>
      <c r="F19" s="50"/>
      <c r="G19" s="50"/>
      <c r="H19" s="50"/>
      <c r="I19" s="50"/>
      <c r="J19" s="50">
        <v>0</v>
      </c>
    </row>
    <row r="20" spans="1:10" ht="19.5" customHeight="1">
      <c r="A20" s="49">
        <v>751</v>
      </c>
      <c r="B20" s="49">
        <v>75101</v>
      </c>
      <c r="C20" s="49">
        <v>4010</v>
      </c>
      <c r="D20" s="50"/>
      <c r="E20" s="50">
        <f>F20</f>
        <v>3074</v>
      </c>
      <c r="F20" s="50">
        <f>G20</f>
        <v>3074</v>
      </c>
      <c r="G20" s="50">
        <v>3074</v>
      </c>
      <c r="H20" s="50">
        <v>0</v>
      </c>
      <c r="I20" s="50"/>
      <c r="J20" s="50">
        <v>0</v>
      </c>
    </row>
    <row r="21" spans="1:10" ht="19.5" customHeight="1">
      <c r="A21" s="49">
        <v>751</v>
      </c>
      <c r="B21" s="49">
        <v>75101</v>
      </c>
      <c r="C21" s="49">
        <v>4110</v>
      </c>
      <c r="D21" s="50"/>
      <c r="E21" s="50">
        <f>F21</f>
        <v>528</v>
      </c>
      <c r="F21" s="50">
        <f>H21</f>
        <v>528</v>
      </c>
      <c r="G21" s="50"/>
      <c r="H21" s="50">
        <v>528</v>
      </c>
      <c r="I21" s="50"/>
      <c r="J21" s="50">
        <v>0</v>
      </c>
    </row>
    <row r="22" spans="1:10" ht="19.5" customHeight="1">
      <c r="A22" s="49">
        <v>751</v>
      </c>
      <c r="B22" s="49">
        <v>75101</v>
      </c>
      <c r="C22" s="49">
        <v>4120</v>
      </c>
      <c r="D22" s="50"/>
      <c r="E22" s="50">
        <f>F22</f>
        <v>75</v>
      </c>
      <c r="F22" s="50">
        <f>H22</f>
        <v>75</v>
      </c>
      <c r="G22" s="50"/>
      <c r="H22" s="50">
        <v>75</v>
      </c>
      <c r="I22" s="50"/>
      <c r="J22" s="50">
        <v>0</v>
      </c>
    </row>
    <row r="23" spans="1:10" s="20" customFormat="1" ht="19.5" customHeight="1">
      <c r="A23" s="92" t="s">
        <v>96</v>
      </c>
      <c r="B23" s="92"/>
      <c r="C23" s="92"/>
      <c r="D23" s="51">
        <f>D19+D20+D21+D22</f>
        <v>3677</v>
      </c>
      <c r="E23" s="51">
        <f aca="true" t="shared" si="2" ref="E23:J23">E19+E20+E21+E22</f>
        <v>3677</v>
      </c>
      <c r="F23" s="51">
        <f t="shared" si="2"/>
        <v>3677</v>
      </c>
      <c r="G23" s="51">
        <f t="shared" si="2"/>
        <v>3074</v>
      </c>
      <c r="H23" s="51">
        <f>H19+H20+H21+H22</f>
        <v>603</v>
      </c>
      <c r="I23" s="51">
        <f t="shared" si="2"/>
        <v>0</v>
      </c>
      <c r="J23" s="51">
        <f t="shared" si="2"/>
        <v>0</v>
      </c>
    </row>
    <row r="24" spans="1:10" ht="19.5" customHeight="1">
      <c r="A24" s="49">
        <v>852</v>
      </c>
      <c r="B24" s="49">
        <v>85212</v>
      </c>
      <c r="C24" s="49">
        <v>2010</v>
      </c>
      <c r="D24" s="50">
        <v>8498529</v>
      </c>
      <c r="E24" s="50"/>
      <c r="F24" s="50"/>
      <c r="G24" s="50"/>
      <c r="H24" s="50"/>
      <c r="I24" s="50"/>
      <c r="J24" s="50">
        <v>0</v>
      </c>
    </row>
    <row r="25" spans="1:10" ht="19.5" customHeight="1">
      <c r="A25" s="49">
        <v>852</v>
      </c>
      <c r="B25" s="49">
        <v>85212</v>
      </c>
      <c r="C25" s="49">
        <v>3110</v>
      </c>
      <c r="D25" s="50"/>
      <c r="E25" s="50">
        <f aca="true" t="shared" si="3" ref="E25:E35">F25</f>
        <v>8195930</v>
      </c>
      <c r="F25" s="50">
        <v>8195930</v>
      </c>
      <c r="G25" s="50"/>
      <c r="H25" s="50"/>
      <c r="I25" s="50"/>
      <c r="J25" s="50">
        <v>0</v>
      </c>
    </row>
    <row r="26" spans="1:10" ht="19.5" customHeight="1">
      <c r="A26" s="49">
        <v>852</v>
      </c>
      <c r="B26" s="49">
        <v>85212</v>
      </c>
      <c r="C26" s="49">
        <v>4010</v>
      </c>
      <c r="D26" s="50"/>
      <c r="E26" s="50">
        <f t="shared" si="3"/>
        <v>155909</v>
      </c>
      <c r="F26" s="50">
        <f>G26</f>
        <v>155909</v>
      </c>
      <c r="G26" s="50">
        <v>155909</v>
      </c>
      <c r="H26" s="50"/>
      <c r="I26" s="50"/>
      <c r="J26" s="50">
        <v>0</v>
      </c>
    </row>
    <row r="27" spans="1:10" ht="19.5" customHeight="1">
      <c r="A27" s="49">
        <v>852</v>
      </c>
      <c r="B27" s="49">
        <v>85212</v>
      </c>
      <c r="C27" s="49">
        <v>4040</v>
      </c>
      <c r="D27" s="50"/>
      <c r="E27" s="50">
        <f>G27</f>
        <v>3597</v>
      </c>
      <c r="F27" s="50">
        <f>G27</f>
        <v>3597</v>
      </c>
      <c r="G27" s="50">
        <v>3597</v>
      </c>
      <c r="H27" s="50"/>
      <c r="I27" s="50"/>
      <c r="J27" s="50"/>
    </row>
    <row r="28" spans="1:10" ht="19.5" customHeight="1">
      <c r="A28" s="49">
        <v>852</v>
      </c>
      <c r="B28" s="49">
        <v>85212</v>
      </c>
      <c r="C28" s="49">
        <v>4110</v>
      </c>
      <c r="D28" s="50"/>
      <c r="E28" s="50">
        <f t="shared" si="3"/>
        <v>82419</v>
      </c>
      <c r="F28" s="50">
        <f>H28</f>
        <v>82419</v>
      </c>
      <c r="G28" s="50"/>
      <c r="H28" s="50">
        <v>82419</v>
      </c>
      <c r="I28" s="50"/>
      <c r="J28" s="50">
        <v>0</v>
      </c>
    </row>
    <row r="29" spans="1:10" ht="19.5" customHeight="1">
      <c r="A29" s="49">
        <v>852</v>
      </c>
      <c r="B29" s="49">
        <v>85212</v>
      </c>
      <c r="C29" s="49">
        <v>4120</v>
      </c>
      <c r="D29" s="50"/>
      <c r="E29" s="50">
        <f t="shared" si="3"/>
        <v>3842</v>
      </c>
      <c r="F29" s="50">
        <f>H29</f>
        <v>3842</v>
      </c>
      <c r="G29" s="50"/>
      <c r="H29" s="50">
        <v>3842</v>
      </c>
      <c r="I29" s="50"/>
      <c r="J29" s="50">
        <v>0</v>
      </c>
    </row>
    <row r="30" spans="1:10" ht="19.5" customHeight="1">
      <c r="A30" s="49">
        <v>852</v>
      </c>
      <c r="B30" s="49">
        <v>85212</v>
      </c>
      <c r="C30" s="49">
        <v>4170</v>
      </c>
      <c r="D30" s="50"/>
      <c r="E30" s="50">
        <f t="shared" si="3"/>
        <v>3420</v>
      </c>
      <c r="F30" s="50">
        <f>G30</f>
        <v>3420</v>
      </c>
      <c r="G30" s="50">
        <v>3420</v>
      </c>
      <c r="H30" s="50"/>
      <c r="I30" s="50"/>
      <c r="J30" s="50">
        <v>0</v>
      </c>
    </row>
    <row r="31" spans="1:10" ht="19.5" customHeight="1">
      <c r="A31" s="49">
        <v>852</v>
      </c>
      <c r="B31" s="49">
        <v>85212</v>
      </c>
      <c r="C31" s="49">
        <v>4210</v>
      </c>
      <c r="D31" s="50"/>
      <c r="E31" s="50">
        <f t="shared" si="3"/>
        <v>14512</v>
      </c>
      <c r="F31" s="50">
        <v>14512</v>
      </c>
      <c r="G31" s="50"/>
      <c r="H31" s="50"/>
      <c r="I31" s="50"/>
      <c r="J31" s="50">
        <v>0</v>
      </c>
    </row>
    <row r="32" spans="1:10" ht="19.5" customHeight="1">
      <c r="A32" s="49">
        <v>852</v>
      </c>
      <c r="B32" s="49">
        <v>85212</v>
      </c>
      <c r="C32" s="49">
        <v>4300</v>
      </c>
      <c r="D32" s="50"/>
      <c r="E32" s="50">
        <f t="shared" si="3"/>
        <v>28940</v>
      </c>
      <c r="F32" s="50">
        <v>28940</v>
      </c>
      <c r="G32" s="50"/>
      <c r="H32" s="50"/>
      <c r="I32" s="50"/>
      <c r="J32" s="50">
        <v>0</v>
      </c>
    </row>
    <row r="33" spans="1:10" ht="19.5" customHeight="1">
      <c r="A33" s="49">
        <v>852</v>
      </c>
      <c r="B33" s="49">
        <v>85212</v>
      </c>
      <c r="C33" s="49">
        <v>4370</v>
      </c>
      <c r="D33" s="50"/>
      <c r="E33" s="50">
        <f t="shared" si="3"/>
        <v>6560</v>
      </c>
      <c r="F33" s="50">
        <v>6560</v>
      </c>
      <c r="G33" s="50"/>
      <c r="H33" s="50"/>
      <c r="I33" s="50"/>
      <c r="J33" s="50">
        <v>0</v>
      </c>
    </row>
    <row r="34" spans="1:10" ht="19.5" customHeight="1">
      <c r="A34" s="49">
        <v>852</v>
      </c>
      <c r="B34" s="49">
        <v>85212</v>
      </c>
      <c r="C34" s="49">
        <v>4440</v>
      </c>
      <c r="D34" s="50"/>
      <c r="E34" s="50">
        <f t="shared" si="3"/>
        <v>2414</v>
      </c>
      <c r="F34" s="50">
        <f>2400+14</f>
        <v>2414</v>
      </c>
      <c r="G34" s="50"/>
      <c r="H34" s="50"/>
      <c r="I34" s="50"/>
      <c r="J34" s="50">
        <v>0</v>
      </c>
    </row>
    <row r="35" spans="1:10" ht="19.5" customHeight="1">
      <c r="A35" s="49">
        <v>852</v>
      </c>
      <c r="B35" s="49">
        <v>85212</v>
      </c>
      <c r="C35" s="49">
        <v>4740</v>
      </c>
      <c r="D35" s="50"/>
      <c r="E35" s="50">
        <f t="shared" si="3"/>
        <v>986</v>
      </c>
      <c r="F35" s="50">
        <f>1000-14</f>
        <v>986</v>
      </c>
      <c r="G35" s="50"/>
      <c r="H35" s="50"/>
      <c r="I35" s="50"/>
      <c r="J35" s="50">
        <v>0</v>
      </c>
    </row>
    <row r="36" spans="1:10" ht="19.5" customHeight="1">
      <c r="A36" s="49">
        <v>852</v>
      </c>
      <c r="B36" s="49">
        <v>85213</v>
      </c>
      <c r="C36" s="49">
        <v>2010</v>
      </c>
      <c r="D36" s="50">
        <v>77744</v>
      </c>
      <c r="E36" s="50"/>
      <c r="F36" s="50"/>
      <c r="G36" s="50"/>
      <c r="H36" s="50"/>
      <c r="I36" s="50"/>
      <c r="J36" s="50">
        <v>0</v>
      </c>
    </row>
    <row r="37" spans="1:10" ht="19.5" customHeight="1">
      <c r="A37" s="49">
        <v>852</v>
      </c>
      <c r="B37" s="49">
        <v>85213</v>
      </c>
      <c r="C37" s="52">
        <v>4130</v>
      </c>
      <c r="D37" s="50"/>
      <c r="E37" s="50">
        <f>D36</f>
        <v>77744</v>
      </c>
      <c r="F37" s="50">
        <f>E37</f>
        <v>77744</v>
      </c>
      <c r="G37" s="50"/>
      <c r="H37" s="50">
        <v>77744</v>
      </c>
      <c r="I37" s="50"/>
      <c r="J37" s="50">
        <v>0</v>
      </c>
    </row>
    <row r="38" spans="1:10" ht="19.5" customHeight="1">
      <c r="A38" s="49">
        <v>852</v>
      </c>
      <c r="B38" s="49">
        <v>85214</v>
      </c>
      <c r="C38" s="49">
        <v>2010</v>
      </c>
      <c r="D38" s="50">
        <v>301932</v>
      </c>
      <c r="E38" s="50"/>
      <c r="F38" s="50"/>
      <c r="G38" s="50"/>
      <c r="H38" s="50"/>
      <c r="I38" s="50"/>
      <c r="J38" s="50">
        <v>0</v>
      </c>
    </row>
    <row r="39" spans="1:10" ht="19.5" customHeight="1">
      <c r="A39" s="49">
        <v>852</v>
      </c>
      <c r="B39" s="49">
        <v>85214</v>
      </c>
      <c r="C39" s="49">
        <v>3110</v>
      </c>
      <c r="D39" s="50"/>
      <c r="E39" s="50">
        <f>D38</f>
        <v>301932</v>
      </c>
      <c r="F39" s="50">
        <f>E39</f>
        <v>301932</v>
      </c>
      <c r="G39" s="50"/>
      <c r="H39" s="50"/>
      <c r="I39" s="50"/>
      <c r="J39" s="50">
        <v>0</v>
      </c>
    </row>
    <row r="40" spans="1:10" ht="19.5" customHeight="1">
      <c r="A40" s="49">
        <v>852</v>
      </c>
      <c r="B40" s="49">
        <v>85228</v>
      </c>
      <c r="C40" s="49">
        <v>2010</v>
      </c>
      <c r="D40" s="50">
        <v>23086</v>
      </c>
      <c r="E40" s="50"/>
      <c r="F40" s="50"/>
      <c r="G40" s="50"/>
      <c r="H40" s="50"/>
      <c r="I40" s="50"/>
      <c r="J40" s="50">
        <v>0</v>
      </c>
    </row>
    <row r="41" spans="1:10" ht="19.5" customHeight="1">
      <c r="A41" s="49">
        <v>852</v>
      </c>
      <c r="B41" s="49">
        <v>85228</v>
      </c>
      <c r="C41" s="49">
        <v>3020</v>
      </c>
      <c r="D41" s="50"/>
      <c r="E41" s="50">
        <f>F41</f>
        <v>146</v>
      </c>
      <c r="F41" s="50">
        <f>151-5</f>
        <v>146</v>
      </c>
      <c r="G41" s="50"/>
      <c r="H41" s="50"/>
      <c r="I41" s="50"/>
      <c r="J41" s="50">
        <v>0</v>
      </c>
    </row>
    <row r="42" spans="1:10" ht="19.5" customHeight="1">
      <c r="A42" s="49">
        <v>852</v>
      </c>
      <c r="B42" s="49">
        <v>85228</v>
      </c>
      <c r="C42" s="49">
        <v>4010</v>
      </c>
      <c r="D42" s="50"/>
      <c r="E42" s="50">
        <v>14832</v>
      </c>
      <c r="F42" s="50">
        <v>14832</v>
      </c>
      <c r="G42" s="50">
        <v>14832</v>
      </c>
      <c r="H42" s="50"/>
      <c r="I42" s="50"/>
      <c r="J42" s="50">
        <v>0</v>
      </c>
    </row>
    <row r="43" spans="1:10" ht="19.5" customHeight="1">
      <c r="A43" s="49">
        <v>852</v>
      </c>
      <c r="B43" s="49">
        <v>85228</v>
      </c>
      <c r="C43" s="49">
        <v>4110</v>
      </c>
      <c r="D43" s="50"/>
      <c r="E43" s="50">
        <v>3220</v>
      </c>
      <c r="F43" s="50">
        <v>3220</v>
      </c>
      <c r="G43" s="50"/>
      <c r="H43" s="50">
        <v>3220</v>
      </c>
      <c r="I43" s="50"/>
      <c r="J43" s="50">
        <v>0</v>
      </c>
    </row>
    <row r="44" spans="1:10" ht="19.5" customHeight="1">
      <c r="A44" s="49">
        <v>852</v>
      </c>
      <c r="B44" s="49">
        <v>85228</v>
      </c>
      <c r="C44" s="49">
        <v>4120</v>
      </c>
      <c r="D44" s="50"/>
      <c r="E44" s="50">
        <v>453</v>
      </c>
      <c r="F44" s="50">
        <v>453</v>
      </c>
      <c r="G44" s="50"/>
      <c r="H44" s="50">
        <v>453</v>
      </c>
      <c r="I44" s="50"/>
      <c r="J44" s="50">
        <v>0</v>
      </c>
    </row>
    <row r="45" spans="1:10" ht="19.5" customHeight="1">
      <c r="A45" s="49">
        <v>852</v>
      </c>
      <c r="B45" s="49">
        <v>85228</v>
      </c>
      <c r="C45" s="49">
        <v>4170</v>
      </c>
      <c r="D45" s="50"/>
      <c r="E45" s="50">
        <v>3630</v>
      </c>
      <c r="F45" s="50">
        <v>3630</v>
      </c>
      <c r="G45" s="50">
        <v>3630</v>
      </c>
      <c r="H45" s="50"/>
      <c r="I45" s="50"/>
      <c r="J45" s="50">
        <v>0</v>
      </c>
    </row>
    <row r="46" spans="1:10" ht="19.5" customHeight="1">
      <c r="A46" s="49">
        <v>852</v>
      </c>
      <c r="B46" s="49">
        <v>85228</v>
      </c>
      <c r="C46" s="49">
        <v>4440</v>
      </c>
      <c r="D46" s="50"/>
      <c r="E46" s="50">
        <f>F46</f>
        <v>805</v>
      </c>
      <c r="F46" s="50">
        <f>800+5</f>
        <v>805</v>
      </c>
      <c r="G46" s="50"/>
      <c r="H46" s="50"/>
      <c r="I46" s="50"/>
      <c r="J46" s="50">
        <v>0</v>
      </c>
    </row>
    <row r="47" spans="1:10" ht="19.5" customHeight="1">
      <c r="A47" s="49">
        <v>852</v>
      </c>
      <c r="B47" s="49">
        <v>85278</v>
      </c>
      <c r="C47" s="49">
        <v>2010</v>
      </c>
      <c r="D47" s="50">
        <v>1676</v>
      </c>
      <c r="E47" s="50"/>
      <c r="F47" s="50"/>
      <c r="G47" s="50"/>
      <c r="H47" s="50"/>
      <c r="I47" s="50"/>
      <c r="J47" s="50"/>
    </row>
    <row r="48" spans="1:10" ht="19.5" customHeight="1">
      <c r="A48" s="49">
        <v>852</v>
      </c>
      <c r="B48" s="49">
        <v>85278</v>
      </c>
      <c r="C48" s="49">
        <v>3110</v>
      </c>
      <c r="D48" s="50"/>
      <c r="E48" s="50">
        <v>1676</v>
      </c>
      <c r="F48" s="50">
        <v>1676</v>
      </c>
      <c r="G48" s="50"/>
      <c r="H48" s="50"/>
      <c r="I48" s="50"/>
      <c r="J48" s="50"/>
    </row>
    <row r="49" spans="1:10" s="20" customFormat="1" ht="19.5" customHeight="1">
      <c r="A49" s="92" t="s">
        <v>97</v>
      </c>
      <c r="B49" s="92"/>
      <c r="C49" s="92"/>
      <c r="D49" s="51">
        <f>D24+D25+D26+D28+D29+D30+D31+D32+D36+D37+D38+D39+D40+D27+D33+D34+D35+D41+D42+D43+D44+D45+D46+D47+D48</f>
        <v>8902967</v>
      </c>
      <c r="E49" s="51">
        <f aca="true" t="shared" si="4" ref="E49:J49">E24+E25+E26+E28+E29+E30+E31+E32+E36+E37+E38+E39+E40+E27+E33+E34+E35+E41+E42+E43+E44+E45+E46+E47+E48</f>
        <v>8902967</v>
      </c>
      <c r="F49" s="51">
        <f t="shared" si="4"/>
        <v>8902967</v>
      </c>
      <c r="G49" s="51">
        <f t="shared" si="4"/>
        <v>181388</v>
      </c>
      <c r="H49" s="51">
        <f t="shared" si="4"/>
        <v>167678</v>
      </c>
      <c r="I49" s="51">
        <f t="shared" si="4"/>
        <v>0</v>
      </c>
      <c r="J49" s="51">
        <f t="shared" si="4"/>
        <v>0</v>
      </c>
    </row>
    <row r="50" spans="1:10" ht="19.5" customHeight="1">
      <c r="A50" s="91" t="s">
        <v>57</v>
      </c>
      <c r="B50" s="91"/>
      <c r="C50" s="91"/>
      <c r="D50" s="53">
        <f>D49+D23+D18+D13</f>
        <v>9107289</v>
      </c>
      <c r="E50" s="53">
        <f aca="true" t="shared" si="5" ref="E50:J50">E49+E23+E18+E13</f>
        <v>9107289</v>
      </c>
      <c r="F50" s="53">
        <f t="shared" si="5"/>
        <v>9107289</v>
      </c>
      <c r="G50" s="53">
        <f t="shared" si="5"/>
        <v>282038</v>
      </c>
      <c r="H50" s="53">
        <f t="shared" si="5"/>
        <v>187445</v>
      </c>
      <c r="I50" s="53">
        <f t="shared" si="5"/>
        <v>0</v>
      </c>
      <c r="J50" s="53">
        <f t="shared" si="5"/>
        <v>0</v>
      </c>
    </row>
    <row r="53" ht="12.75">
      <c r="I53" t="s">
        <v>144</v>
      </c>
    </row>
    <row r="54" ht="12.75">
      <c r="I54" t="s">
        <v>145</v>
      </c>
    </row>
  </sheetData>
  <mergeCells count="16">
    <mergeCell ref="G1:J3"/>
    <mergeCell ref="A5:J5"/>
    <mergeCell ref="F8:F9"/>
    <mergeCell ref="D7:D9"/>
    <mergeCell ref="E7:E9"/>
    <mergeCell ref="A7:A9"/>
    <mergeCell ref="B7:B9"/>
    <mergeCell ref="C7:C9"/>
    <mergeCell ref="A50:C50"/>
    <mergeCell ref="G8:I8"/>
    <mergeCell ref="J8:J9"/>
    <mergeCell ref="F7:J7"/>
    <mergeCell ref="A23:C23"/>
    <mergeCell ref="A18:C18"/>
    <mergeCell ref="A49:C49"/>
    <mergeCell ref="A13:C13"/>
  </mergeCells>
  <printOptions horizontalCentered="1"/>
  <pageMargins left="0.5511811023622047" right="0.5511811023622047" top="0.65" bottom="0.14" header="0.23" footer="0.24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="75" zoomScaleNormal="75" workbookViewId="0" topLeftCell="B1">
      <selection activeCell="E1" sqref="E1:I3"/>
    </sheetView>
  </sheetViews>
  <sheetFormatPr defaultColWidth="9.00390625" defaultRowHeight="12.75"/>
  <cols>
    <col min="1" max="1" width="4.75390625" style="0" customWidth="1"/>
    <col min="2" max="2" width="25.375" style="0" customWidth="1"/>
    <col min="3" max="3" width="8.125" style="0" customWidth="1"/>
    <col min="4" max="4" width="15.00390625" style="0" customWidth="1"/>
    <col min="5" max="5" width="10.375" style="0" bestFit="1" customWidth="1"/>
    <col min="6" max="6" width="10.75390625" style="0" customWidth="1"/>
    <col min="7" max="7" width="10.25390625" style="0" customWidth="1"/>
    <col min="8" max="8" width="10.125" style="0" customWidth="1"/>
    <col min="9" max="9" width="14.375" style="0" customWidth="1"/>
  </cols>
  <sheetData>
    <row r="1" spans="5:9" ht="12.75" customHeight="1">
      <c r="E1" s="102" t="s">
        <v>149</v>
      </c>
      <c r="F1" s="102"/>
      <c r="G1" s="102"/>
      <c r="H1" s="102"/>
      <c r="I1" s="102"/>
    </row>
    <row r="2" spans="5:9" ht="12.75">
      <c r="E2" s="102"/>
      <c r="F2" s="102"/>
      <c r="G2" s="102"/>
      <c r="H2" s="102"/>
      <c r="I2" s="102"/>
    </row>
    <row r="3" spans="5:9" ht="12.75">
      <c r="E3" s="102"/>
      <c r="F3" s="102"/>
      <c r="G3" s="102"/>
      <c r="H3" s="102"/>
      <c r="I3" s="102"/>
    </row>
    <row r="5" spans="1:9" ht="16.5">
      <c r="A5" s="103" t="s">
        <v>31</v>
      </c>
      <c r="B5" s="103"/>
      <c r="C5" s="103"/>
      <c r="D5" s="103"/>
      <c r="E5" s="103"/>
      <c r="F5" s="103"/>
      <c r="G5" s="103"/>
      <c r="H5" s="103"/>
      <c r="I5" s="103"/>
    </row>
    <row r="6" spans="1:9" ht="16.5">
      <c r="A6" s="103" t="s">
        <v>55</v>
      </c>
      <c r="B6" s="103"/>
      <c r="C6" s="103"/>
      <c r="D6" s="103"/>
      <c r="E6" s="103"/>
      <c r="F6" s="103"/>
      <c r="G6" s="103"/>
      <c r="H6" s="103"/>
      <c r="I6" s="103"/>
    </row>
    <row r="7" spans="1:9" ht="13.5" customHeight="1">
      <c r="A7" s="3"/>
      <c r="B7" s="3"/>
      <c r="C7" s="3"/>
      <c r="D7" s="3"/>
      <c r="E7" s="3"/>
      <c r="F7" s="3"/>
      <c r="G7" s="3"/>
      <c r="H7" s="3"/>
      <c r="I7" s="3"/>
    </row>
    <row r="8" spans="1:9" ht="12.75">
      <c r="A8" s="1"/>
      <c r="B8" s="1"/>
      <c r="C8" s="1"/>
      <c r="D8" s="1"/>
      <c r="E8" s="1"/>
      <c r="F8" s="1"/>
      <c r="G8" s="1"/>
      <c r="H8" s="1"/>
      <c r="I8" s="4" t="s">
        <v>22</v>
      </c>
    </row>
    <row r="9" spans="1:9" ht="15" customHeight="1">
      <c r="A9" s="90" t="s">
        <v>32</v>
      </c>
      <c r="B9" s="90" t="s">
        <v>0</v>
      </c>
      <c r="C9" s="89" t="s">
        <v>2</v>
      </c>
      <c r="D9" s="89" t="s">
        <v>34</v>
      </c>
      <c r="E9" s="89" t="s">
        <v>39</v>
      </c>
      <c r="F9" s="89"/>
      <c r="G9" s="89" t="s">
        <v>7</v>
      </c>
      <c r="H9" s="89"/>
      <c r="I9" s="89" t="s">
        <v>36</v>
      </c>
    </row>
    <row r="10" spans="1:9" ht="15" customHeight="1">
      <c r="A10" s="90"/>
      <c r="B10" s="90"/>
      <c r="C10" s="89"/>
      <c r="D10" s="89"/>
      <c r="E10" s="89" t="s">
        <v>6</v>
      </c>
      <c r="F10" s="89" t="s">
        <v>56</v>
      </c>
      <c r="G10" s="89" t="s">
        <v>6</v>
      </c>
      <c r="H10" s="89" t="s">
        <v>35</v>
      </c>
      <c r="I10" s="89"/>
    </row>
    <row r="11" spans="1:9" ht="15" customHeight="1">
      <c r="A11" s="90"/>
      <c r="B11" s="90"/>
      <c r="C11" s="89"/>
      <c r="D11" s="89"/>
      <c r="E11" s="89"/>
      <c r="F11" s="89"/>
      <c r="G11" s="89"/>
      <c r="H11" s="89"/>
      <c r="I11" s="89"/>
    </row>
    <row r="12" spans="1:9" ht="15" customHeight="1">
      <c r="A12" s="90"/>
      <c r="B12" s="90"/>
      <c r="C12" s="89"/>
      <c r="D12" s="89"/>
      <c r="E12" s="89"/>
      <c r="F12" s="89"/>
      <c r="G12" s="89"/>
      <c r="H12" s="89"/>
      <c r="I12" s="89"/>
    </row>
    <row r="13" spans="1:9" ht="11.25" customHeight="1">
      <c r="A13" s="44">
        <v>1</v>
      </c>
      <c r="B13" s="44">
        <v>2</v>
      </c>
      <c r="C13" s="44">
        <v>3</v>
      </c>
      <c r="D13" s="44">
        <v>4</v>
      </c>
      <c r="E13" s="44">
        <v>5</v>
      </c>
      <c r="F13" s="44">
        <v>6</v>
      </c>
      <c r="G13" s="44">
        <v>7</v>
      </c>
      <c r="H13" s="44">
        <v>8</v>
      </c>
      <c r="I13" s="44">
        <v>9</v>
      </c>
    </row>
    <row r="14" spans="1:9" ht="21.75" customHeight="1">
      <c r="A14" s="14" t="s">
        <v>8</v>
      </c>
      <c r="B14" s="10" t="s">
        <v>9</v>
      </c>
      <c r="C14" s="10"/>
      <c r="D14" s="38">
        <f aca="true" t="shared" si="0" ref="D14:I14">D16+D17+D18</f>
        <v>23250</v>
      </c>
      <c r="E14" s="38">
        <f t="shared" si="0"/>
        <v>3835188</v>
      </c>
      <c r="F14" s="38">
        <f t="shared" si="0"/>
        <v>2371266</v>
      </c>
      <c r="G14" s="38">
        <f t="shared" si="0"/>
        <v>3795217.5</v>
      </c>
      <c r="H14" s="38">
        <f t="shared" si="0"/>
        <v>0</v>
      </c>
      <c r="I14" s="38">
        <f t="shared" si="0"/>
        <v>53367.25</v>
      </c>
    </row>
    <row r="15" spans="1:9" ht="21.75" customHeight="1">
      <c r="A15" s="15"/>
      <c r="B15" s="16" t="s">
        <v>5</v>
      </c>
      <c r="C15" s="16"/>
      <c r="D15" s="36"/>
      <c r="E15" s="36"/>
      <c r="F15" s="36"/>
      <c r="G15" s="36"/>
      <c r="H15" s="36"/>
      <c r="I15" s="36"/>
    </row>
    <row r="16" spans="1:9" ht="21.75" customHeight="1">
      <c r="A16" s="15"/>
      <c r="B16" s="17" t="s">
        <v>89</v>
      </c>
      <c r="C16" s="17">
        <v>801</v>
      </c>
      <c r="D16" s="36">
        <v>5050</v>
      </c>
      <c r="E16" s="36">
        <v>2260149</v>
      </c>
      <c r="F16" s="36">
        <v>1766227</v>
      </c>
      <c r="G16" s="36">
        <v>2259292</v>
      </c>
      <c r="H16" s="36">
        <v>0</v>
      </c>
      <c r="I16" s="36">
        <v>5907</v>
      </c>
    </row>
    <row r="17" spans="1:9" ht="21.75" customHeight="1">
      <c r="A17" s="15"/>
      <c r="B17" s="17" t="s">
        <v>90</v>
      </c>
      <c r="C17" s="17">
        <v>926</v>
      </c>
      <c r="D17" s="36">
        <v>0</v>
      </c>
      <c r="E17" s="36">
        <f>842439/4</f>
        <v>210609.75</v>
      </c>
      <c r="F17" s="36">
        <f>325039-243781</f>
        <v>81258</v>
      </c>
      <c r="G17" s="36">
        <f>803026/4</f>
        <v>200756.5</v>
      </c>
      <c r="H17" s="36">
        <v>0</v>
      </c>
      <c r="I17" s="36"/>
    </row>
    <row r="18" spans="1:9" ht="21.75" customHeight="1">
      <c r="A18" s="15"/>
      <c r="B18" s="17" t="s">
        <v>91</v>
      </c>
      <c r="C18" s="17">
        <v>926</v>
      </c>
      <c r="D18" s="36">
        <v>18200</v>
      </c>
      <c r="E18" s="36">
        <f>737600+20000-25000+(842439/4)*3</f>
        <v>1364429.25</v>
      </c>
      <c r="F18" s="36">
        <f>285000+20000-25000+243781</f>
        <v>523781</v>
      </c>
      <c r="G18" s="36">
        <v>1335169</v>
      </c>
      <c r="H18" s="36">
        <v>0</v>
      </c>
      <c r="I18" s="36">
        <f>D18+E18-G18</f>
        <v>47460.25</v>
      </c>
    </row>
    <row r="19" spans="1:9" ht="21.75" customHeight="1">
      <c r="A19" s="14" t="s">
        <v>14</v>
      </c>
      <c r="B19" s="10" t="s">
        <v>13</v>
      </c>
      <c r="C19" s="10"/>
      <c r="D19" s="10"/>
      <c r="E19" s="10"/>
      <c r="F19" s="10"/>
      <c r="G19" s="10"/>
      <c r="H19" s="10"/>
      <c r="I19" s="10"/>
    </row>
    <row r="20" spans="1:9" ht="21.75" customHeight="1">
      <c r="A20" s="15"/>
      <c r="B20" s="16" t="s">
        <v>5</v>
      </c>
      <c r="C20" s="16"/>
      <c r="D20" s="11"/>
      <c r="E20" s="11"/>
      <c r="F20" s="11"/>
      <c r="G20" s="11"/>
      <c r="H20" s="11"/>
      <c r="I20" s="11"/>
    </row>
    <row r="21" spans="1:9" ht="21.75" customHeight="1">
      <c r="A21" s="15"/>
      <c r="B21" s="17" t="s">
        <v>10</v>
      </c>
      <c r="C21" s="17"/>
      <c r="D21" s="11"/>
      <c r="E21" s="11"/>
      <c r="F21" s="11"/>
      <c r="G21" s="11"/>
      <c r="H21" s="11"/>
      <c r="I21" s="11"/>
    </row>
    <row r="22" spans="1:9" ht="21.75" customHeight="1">
      <c r="A22" s="14" t="s">
        <v>15</v>
      </c>
      <c r="B22" s="10" t="s">
        <v>41</v>
      </c>
      <c r="C22" s="10"/>
      <c r="D22" s="38">
        <f>D24+D25+D26+D27</f>
        <v>0</v>
      </c>
      <c r="E22" s="38">
        <f>E24+E25+E26+E27</f>
        <v>524606</v>
      </c>
      <c r="F22" s="38" t="s">
        <v>25</v>
      </c>
      <c r="G22" s="38">
        <f>G24+G25+G26+G27</f>
        <v>524606</v>
      </c>
      <c r="H22" s="38">
        <f>H24+H25+H26+H27</f>
        <v>0</v>
      </c>
      <c r="I22" s="38">
        <f>I24+I25+I26+I27</f>
        <v>0</v>
      </c>
    </row>
    <row r="23" spans="1:9" ht="21.75" customHeight="1">
      <c r="A23" s="11"/>
      <c r="B23" s="16" t="s">
        <v>5</v>
      </c>
      <c r="C23" s="16"/>
      <c r="D23" s="36"/>
      <c r="E23" s="36"/>
      <c r="F23" s="36"/>
      <c r="G23" s="36"/>
      <c r="H23" s="36"/>
      <c r="I23" s="36"/>
    </row>
    <row r="24" spans="1:9" ht="21.75" customHeight="1">
      <c r="A24" s="11"/>
      <c r="B24" s="17" t="s">
        <v>92</v>
      </c>
      <c r="C24" s="17">
        <v>801</v>
      </c>
      <c r="D24" s="36">
        <v>0</v>
      </c>
      <c r="E24" s="36">
        <v>91858</v>
      </c>
      <c r="F24" s="36" t="s">
        <v>25</v>
      </c>
      <c r="G24" s="36">
        <v>91858</v>
      </c>
      <c r="H24" s="36">
        <v>0</v>
      </c>
      <c r="I24" s="36">
        <v>0</v>
      </c>
    </row>
    <row r="25" spans="1:9" ht="21.75" customHeight="1">
      <c r="A25" s="11"/>
      <c r="B25" s="17" t="s">
        <v>93</v>
      </c>
      <c r="C25" s="17">
        <v>801</v>
      </c>
      <c r="D25" s="36">
        <v>0</v>
      </c>
      <c r="E25" s="36">
        <v>5000</v>
      </c>
      <c r="F25" s="36" t="s">
        <v>25</v>
      </c>
      <c r="G25" s="36">
        <v>5000</v>
      </c>
      <c r="H25" s="36">
        <v>0</v>
      </c>
      <c r="I25" s="36">
        <v>0</v>
      </c>
    </row>
    <row r="26" spans="1:9" ht="21.75" customHeight="1">
      <c r="A26" s="11"/>
      <c r="B26" s="17" t="s">
        <v>94</v>
      </c>
      <c r="C26" s="17">
        <v>801</v>
      </c>
      <c r="D26" s="36">
        <v>0</v>
      </c>
      <c r="E26" s="36">
        <v>18000</v>
      </c>
      <c r="F26" s="36" t="s">
        <v>25</v>
      </c>
      <c r="G26" s="36">
        <v>18000</v>
      </c>
      <c r="H26" s="36">
        <v>0</v>
      </c>
      <c r="I26" s="36">
        <v>0</v>
      </c>
    </row>
    <row r="27" spans="1:9" ht="21.75" customHeight="1">
      <c r="A27" s="12"/>
      <c r="B27" s="18" t="s">
        <v>95</v>
      </c>
      <c r="C27" s="18">
        <v>854</v>
      </c>
      <c r="D27" s="37">
        <v>0</v>
      </c>
      <c r="E27" s="37">
        <v>409748</v>
      </c>
      <c r="F27" s="37" t="s">
        <v>25</v>
      </c>
      <c r="G27" s="37">
        <v>409748</v>
      </c>
      <c r="H27" s="37">
        <v>0</v>
      </c>
      <c r="I27" s="37">
        <v>0</v>
      </c>
    </row>
    <row r="28" spans="1:9" s="20" customFormat="1" ht="21.75" customHeight="1">
      <c r="A28" s="101" t="s">
        <v>57</v>
      </c>
      <c r="B28" s="101"/>
      <c r="C28" s="21"/>
      <c r="D28" s="39">
        <f aca="true" t="shared" si="1" ref="D28:I28">D22+D14</f>
        <v>23250</v>
      </c>
      <c r="E28" s="39">
        <f>E22+E14</f>
        <v>4359794</v>
      </c>
      <c r="F28" s="39">
        <f>F14</f>
        <v>2371266</v>
      </c>
      <c r="G28" s="39">
        <f t="shared" si="1"/>
        <v>4319823.5</v>
      </c>
      <c r="H28" s="39">
        <f t="shared" si="1"/>
        <v>0</v>
      </c>
      <c r="I28" s="39">
        <f t="shared" si="1"/>
        <v>53367.25</v>
      </c>
    </row>
    <row r="29" ht="4.5" customHeight="1"/>
    <row r="30" ht="14.25">
      <c r="A30" t="s">
        <v>40</v>
      </c>
    </row>
    <row r="31" ht="12.75">
      <c r="H31" t="s">
        <v>144</v>
      </c>
    </row>
    <row r="32" ht="12.75">
      <c r="H32" t="s">
        <v>145</v>
      </c>
    </row>
  </sheetData>
  <mergeCells count="15">
    <mergeCell ref="E1:I3"/>
    <mergeCell ref="A5:I5"/>
    <mergeCell ref="A6:I6"/>
    <mergeCell ref="A9:A12"/>
    <mergeCell ref="B9:B12"/>
    <mergeCell ref="D9:D12"/>
    <mergeCell ref="E10:E12"/>
    <mergeCell ref="F10:F12"/>
    <mergeCell ref="G10:G12"/>
    <mergeCell ref="H10:H12"/>
    <mergeCell ref="I9:I12"/>
    <mergeCell ref="A28:B28"/>
    <mergeCell ref="E9:F9"/>
    <mergeCell ref="G9:H9"/>
    <mergeCell ref="C9:C12"/>
  </mergeCells>
  <printOptions horizontalCentered="1"/>
  <pageMargins left="0.31" right="0.33" top="1.36" bottom="0.7874015748031497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2">
      <selection activeCell="D12" sqref="D12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875" style="1" customWidth="1"/>
    <col min="4" max="4" width="41.625" style="1" customWidth="1"/>
    <col min="5" max="5" width="22.375" style="1" customWidth="1"/>
    <col min="6" max="16384" width="9.125" style="1" customWidth="1"/>
  </cols>
  <sheetData>
    <row r="1" spans="4:6" ht="12.75" customHeight="1">
      <c r="D1" s="105" t="s">
        <v>143</v>
      </c>
      <c r="E1" s="105"/>
      <c r="F1" s="105"/>
    </row>
    <row r="2" spans="4:6" ht="45.75" customHeight="1">
      <c r="D2" s="105"/>
      <c r="E2" s="105"/>
      <c r="F2" s="105"/>
    </row>
    <row r="5" spans="1:5" ht="19.5" customHeight="1">
      <c r="A5" s="78" t="s">
        <v>30</v>
      </c>
      <c r="B5" s="78"/>
      <c r="C5" s="78"/>
      <c r="D5" s="78"/>
      <c r="E5" s="78"/>
    </row>
    <row r="6" spans="4:5" ht="19.5" customHeight="1">
      <c r="D6" s="3"/>
      <c r="E6" s="3"/>
    </row>
    <row r="7" ht="19.5" customHeight="1">
      <c r="E7" s="5" t="s">
        <v>22</v>
      </c>
    </row>
    <row r="8" spans="1:5" ht="19.5" customHeight="1">
      <c r="A8" s="8" t="s">
        <v>32</v>
      </c>
      <c r="B8" s="8" t="s">
        <v>2</v>
      </c>
      <c r="C8" s="8" t="s">
        <v>3</v>
      </c>
      <c r="D8" s="8" t="s">
        <v>24</v>
      </c>
      <c r="E8" s="8" t="s">
        <v>23</v>
      </c>
    </row>
    <row r="9" spans="1:5" ht="13.5" customHeight="1">
      <c r="A9" s="44">
        <v>1</v>
      </c>
      <c r="B9" s="44">
        <v>2</v>
      </c>
      <c r="C9" s="44">
        <v>3</v>
      </c>
      <c r="D9" s="44">
        <v>4</v>
      </c>
      <c r="E9" s="44">
        <v>5</v>
      </c>
    </row>
    <row r="10" spans="1:5" ht="45.75" customHeight="1">
      <c r="A10" s="13" t="s">
        <v>10</v>
      </c>
      <c r="B10" s="13">
        <v>801</v>
      </c>
      <c r="C10" s="13">
        <v>80110</v>
      </c>
      <c r="D10" s="40" t="s">
        <v>100</v>
      </c>
      <c r="E10" s="42">
        <v>230581</v>
      </c>
    </row>
    <row r="11" spans="1:5" ht="30" customHeight="1">
      <c r="A11" s="13" t="s">
        <v>11</v>
      </c>
      <c r="B11" s="13">
        <v>851</v>
      </c>
      <c r="C11" s="13">
        <v>85121</v>
      </c>
      <c r="D11" s="40" t="s">
        <v>99</v>
      </c>
      <c r="E11" s="42">
        <v>20000</v>
      </c>
    </row>
    <row r="12" spans="1:7" ht="30" customHeight="1">
      <c r="A12" s="13" t="s">
        <v>12</v>
      </c>
      <c r="B12" s="13">
        <v>921</v>
      </c>
      <c r="C12" s="13">
        <v>92109</v>
      </c>
      <c r="D12" s="40" t="s">
        <v>101</v>
      </c>
      <c r="E12" s="42">
        <f>580000+3500+32000</f>
        <v>615500</v>
      </c>
      <c r="G12" s="41"/>
    </row>
    <row r="13" spans="1:5" ht="30" customHeight="1">
      <c r="A13" s="13" t="s">
        <v>1</v>
      </c>
      <c r="B13" s="13">
        <v>921</v>
      </c>
      <c r="C13" s="13">
        <v>92116</v>
      </c>
      <c r="D13" s="40" t="s">
        <v>101</v>
      </c>
      <c r="E13" s="42">
        <f>535000</f>
        <v>535000</v>
      </c>
    </row>
    <row r="14" spans="1:5" ht="30" customHeight="1">
      <c r="A14" s="13" t="s">
        <v>17</v>
      </c>
      <c r="B14" s="13">
        <v>921</v>
      </c>
      <c r="C14" s="13">
        <v>92118</v>
      </c>
      <c r="D14" s="40" t="s">
        <v>98</v>
      </c>
      <c r="E14" s="42">
        <v>198000</v>
      </c>
    </row>
    <row r="15" spans="1:5" ht="30" customHeight="1">
      <c r="A15" s="104" t="s">
        <v>57</v>
      </c>
      <c r="B15" s="104"/>
      <c r="C15" s="104"/>
      <c r="D15" s="104"/>
      <c r="E15" s="43">
        <f>SUM(E10:E14)</f>
        <v>1599081</v>
      </c>
    </row>
  </sheetData>
  <mergeCells count="3">
    <mergeCell ref="A5:E5"/>
    <mergeCell ref="A15:D15"/>
    <mergeCell ref="D1:F2"/>
  </mergeCells>
  <printOptions horizontalCentered="1"/>
  <pageMargins left="0.48" right="0.38" top="2.204724409448819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ooimicie</cp:lastModifiedBy>
  <cp:lastPrinted>2007-05-31T11:01:18Z</cp:lastPrinted>
  <dcterms:created xsi:type="dcterms:W3CDTF">1998-12-09T13:02:10Z</dcterms:created>
  <dcterms:modified xsi:type="dcterms:W3CDTF">2007-06-01T08:16:36Z</dcterms:modified>
  <cp:category/>
  <cp:version/>
  <cp:contentType/>
  <cp:contentStatus/>
</cp:coreProperties>
</file>